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00" windowWidth="19440" windowHeight="7800"/>
  </bookViews>
  <sheets>
    <sheet name="ОБЩО КСС ШИВАРОВ МОСТ" sheetId="1" r:id="rId1"/>
  </sheets>
  <definedNames>
    <definedName name="_xlnm.Print_Area" localSheetId="0">'ОБЩО КСС ШИВАРОВ МОСТ'!$B$1:$H$776</definedName>
  </definedNames>
  <calcPr calcId="144525"/>
</workbook>
</file>

<file path=xl/calcChain.xml><?xml version="1.0" encoding="utf-8"?>
<calcChain xmlns="http://schemas.openxmlformats.org/spreadsheetml/2006/main">
  <c r="H771" i="1" l="1"/>
  <c r="H444" i="1" l="1"/>
  <c r="H443" i="1"/>
  <c r="H442" i="1"/>
  <c r="H441" i="1"/>
  <c r="H440" i="1"/>
  <c r="H439" i="1"/>
  <c r="H438" i="1"/>
  <c r="H437" i="1"/>
  <c r="H436" i="1"/>
  <c r="H435" i="1"/>
  <c r="H434" i="1"/>
  <c r="H433" i="1"/>
  <c r="H432" i="1"/>
  <c r="H431" i="1"/>
  <c r="H430" i="1"/>
  <c r="H429" i="1"/>
  <c r="H428" i="1"/>
  <c r="H427" i="1"/>
  <c r="H426" i="1"/>
  <c r="H451" i="1"/>
  <c r="H452" i="1"/>
  <c r="H453" i="1"/>
  <c r="H454" i="1"/>
  <c r="H445" i="1" l="1"/>
  <c r="H707" i="1" l="1"/>
  <c r="H706" i="1"/>
  <c r="H705" i="1"/>
  <c r="H704" i="1"/>
  <c r="H703" i="1"/>
  <c r="H702" i="1"/>
  <c r="H701" i="1"/>
  <c r="H698" i="1"/>
  <c r="H697" i="1"/>
  <c r="H696" i="1"/>
  <c r="H695" i="1"/>
  <c r="H694" i="1"/>
  <c r="H693" i="1"/>
  <c r="H692" i="1"/>
  <c r="H691" i="1"/>
  <c r="H690" i="1"/>
  <c r="H689" i="1"/>
  <c r="H688" i="1"/>
  <c r="H687" i="1"/>
  <c r="H686" i="1"/>
  <c r="H685" i="1"/>
  <c r="H684" i="1"/>
  <c r="H683" i="1"/>
  <c r="H682" i="1"/>
  <c r="H681" i="1"/>
  <c r="H680" i="1"/>
  <c r="H679" i="1"/>
  <c r="H678" i="1"/>
  <c r="H677" i="1"/>
  <c r="H676" i="1"/>
  <c r="H675" i="1"/>
  <c r="H674" i="1"/>
  <c r="H673" i="1"/>
  <c r="H423" i="1"/>
  <c r="H422" i="1"/>
  <c r="H421" i="1"/>
  <c r="H420" i="1"/>
  <c r="H419" i="1"/>
  <c r="H418" i="1"/>
  <c r="H417" i="1"/>
  <c r="H416" i="1"/>
  <c r="H415" i="1"/>
  <c r="H414" i="1"/>
  <c r="H413" i="1"/>
  <c r="H412" i="1"/>
  <c r="H411" i="1"/>
  <c r="H410" i="1"/>
  <c r="H409" i="1"/>
  <c r="H408" i="1"/>
  <c r="H407" i="1"/>
  <c r="H406" i="1"/>
  <c r="H405" i="1"/>
  <c r="H404" i="1"/>
  <c r="H403" i="1"/>
  <c r="H402" i="1"/>
  <c r="H401" i="1"/>
  <c r="H400" i="1"/>
  <c r="H399" i="1"/>
  <c r="H398" i="1"/>
  <c r="H397" i="1"/>
  <c r="H708" i="1" l="1"/>
  <c r="H699" i="1"/>
  <c r="H424" i="1"/>
  <c r="H446" i="1" s="1"/>
  <c r="H768" i="1"/>
  <c r="H767" i="1"/>
  <c r="H766" i="1"/>
  <c r="H765" i="1"/>
  <c r="H764" i="1"/>
  <c r="H763" i="1"/>
  <c r="H762" i="1"/>
  <c r="H761" i="1"/>
  <c r="H760" i="1"/>
  <c r="H759" i="1"/>
  <c r="H758" i="1"/>
  <c r="H757" i="1"/>
  <c r="H752" i="1"/>
  <c r="H751" i="1"/>
  <c r="H750" i="1"/>
  <c r="H749" i="1"/>
  <c r="H748" i="1"/>
  <c r="H747" i="1"/>
  <c r="H746" i="1"/>
  <c r="H745" i="1"/>
  <c r="H744" i="1"/>
  <c r="H743" i="1"/>
  <c r="H742" i="1"/>
  <c r="H741" i="1"/>
  <c r="H740" i="1"/>
  <c r="H739" i="1"/>
  <c r="H738" i="1"/>
  <c r="H737" i="1"/>
  <c r="H736" i="1"/>
  <c r="H735" i="1"/>
  <c r="H734" i="1"/>
  <c r="H669" i="1"/>
  <c r="H668" i="1"/>
  <c r="H667" i="1"/>
  <c r="H666" i="1"/>
  <c r="H665" i="1"/>
  <c r="H664" i="1"/>
  <c r="H663" i="1"/>
  <c r="H662" i="1"/>
  <c r="H661" i="1"/>
  <c r="H660" i="1"/>
  <c r="H659" i="1"/>
  <c r="H658" i="1"/>
  <c r="H657" i="1"/>
  <c r="H656" i="1"/>
  <c r="H655" i="1"/>
  <c r="H654" i="1"/>
  <c r="H653" i="1"/>
  <c r="H652" i="1"/>
  <c r="H651" i="1"/>
  <c r="H650" i="1"/>
  <c r="H645" i="1"/>
  <c r="H644" i="1"/>
  <c r="H643" i="1"/>
  <c r="H642" i="1"/>
  <c r="H638" i="1"/>
  <c r="H637" i="1"/>
  <c r="H636" i="1"/>
  <c r="H635" i="1"/>
  <c r="H634" i="1"/>
  <c r="H632" i="1"/>
  <c r="H631" i="1"/>
  <c r="H628" i="1"/>
  <c r="H627" i="1"/>
  <c r="H626" i="1"/>
  <c r="H625" i="1"/>
  <c r="H624" i="1"/>
  <c r="H623" i="1"/>
  <c r="H621" i="1"/>
  <c r="H620" i="1"/>
  <c r="F616" i="1"/>
  <c r="H616" i="1" s="1"/>
  <c r="F614" i="1"/>
  <c r="H614" i="1" s="1"/>
  <c r="F612" i="1"/>
  <c r="H612" i="1" s="1"/>
  <c r="F611" i="1"/>
  <c r="H611" i="1" s="1"/>
  <c r="F610" i="1"/>
  <c r="H610" i="1" s="1"/>
  <c r="F608" i="1"/>
  <c r="H608" i="1" s="1"/>
  <c r="F607" i="1"/>
  <c r="H607" i="1" s="1"/>
  <c r="F606" i="1"/>
  <c r="H606" i="1" s="1"/>
  <c r="F603" i="1"/>
  <c r="H603" i="1" s="1"/>
  <c r="H600" i="1"/>
  <c r="H599" i="1"/>
  <c r="H597" i="1"/>
  <c r="H594" i="1"/>
  <c r="H592" i="1"/>
  <c r="H590" i="1"/>
  <c r="F587" i="1"/>
  <c r="H587" i="1" s="1"/>
  <c r="F585" i="1"/>
  <c r="F586" i="1" s="1"/>
  <c r="H586" i="1" s="1"/>
  <c r="H582" i="1"/>
  <c r="H581" i="1"/>
  <c r="F577" i="1"/>
  <c r="H577" i="1" s="1"/>
  <c r="H575" i="1"/>
  <c r="F573" i="1"/>
  <c r="H573" i="1" s="1"/>
  <c r="F572" i="1"/>
  <c r="H572" i="1" s="1"/>
  <c r="F571" i="1"/>
  <c r="H571" i="1" s="1"/>
  <c r="H569" i="1"/>
  <c r="F568" i="1"/>
  <c r="H568" i="1" s="1"/>
  <c r="F567" i="1"/>
  <c r="H567" i="1" s="1"/>
  <c r="H564" i="1"/>
  <c r="H561" i="1"/>
  <c r="H560" i="1"/>
  <c r="H558" i="1"/>
  <c r="H555" i="1"/>
  <c r="H553" i="1"/>
  <c r="H551" i="1"/>
  <c r="F548" i="1"/>
  <c r="H548" i="1" s="1"/>
  <c r="F546" i="1"/>
  <c r="F547" i="1" s="1"/>
  <c r="H547" i="1" s="1"/>
  <c r="H543" i="1"/>
  <c r="H542" i="1"/>
  <c r="H537" i="1"/>
  <c r="H535" i="1"/>
  <c r="H533" i="1"/>
  <c r="H531" i="1"/>
  <c r="H529" i="1"/>
  <c r="H527" i="1"/>
  <c r="H526" i="1"/>
  <c r="H524" i="1"/>
  <c r="H522" i="1"/>
  <c r="H520" i="1"/>
  <c r="H518" i="1"/>
  <c r="H517" i="1"/>
  <c r="H516" i="1"/>
  <c r="H515" i="1"/>
  <c r="H514" i="1"/>
  <c r="H513" i="1"/>
  <c r="H512" i="1"/>
  <c r="H511" i="1"/>
  <c r="H510" i="1"/>
  <c r="H508" i="1"/>
  <c r="H507" i="1"/>
  <c r="H506" i="1"/>
  <c r="H505" i="1"/>
  <c r="H504" i="1"/>
  <c r="H503" i="1"/>
  <c r="H502" i="1"/>
  <c r="H501" i="1"/>
  <c r="H499" i="1"/>
  <c r="H498" i="1"/>
  <c r="H497" i="1"/>
  <c r="H496" i="1"/>
  <c r="H495" i="1"/>
  <c r="H494" i="1"/>
  <c r="H493" i="1"/>
  <c r="H492" i="1"/>
  <c r="H491" i="1"/>
  <c r="H489" i="1"/>
  <c r="H488" i="1"/>
  <c r="H487" i="1"/>
  <c r="H486" i="1"/>
  <c r="H485" i="1"/>
  <c r="H483" i="1"/>
  <c r="H482" i="1"/>
  <c r="H481" i="1"/>
  <c r="H480" i="1"/>
  <c r="H479" i="1"/>
  <c r="B479" i="1"/>
  <c r="H478" i="1"/>
  <c r="H476" i="1"/>
  <c r="H475" i="1"/>
  <c r="H474" i="1"/>
  <c r="H473" i="1"/>
  <c r="H472" i="1"/>
  <c r="H469" i="1"/>
  <c r="H468" i="1"/>
  <c r="H467" i="1"/>
  <c r="H466" i="1"/>
  <c r="H465" i="1"/>
  <c r="H464" i="1"/>
  <c r="H463" i="1"/>
  <c r="H462" i="1"/>
  <c r="H458" i="1"/>
  <c r="H457" i="1"/>
  <c r="H456" i="1"/>
  <c r="H455" i="1"/>
  <c r="H392" i="1"/>
  <c r="H391" i="1"/>
  <c r="H390" i="1"/>
  <c r="H389" i="1"/>
  <c r="H388" i="1"/>
  <c r="H387" i="1"/>
  <c r="H386" i="1"/>
  <c r="H385" i="1"/>
  <c r="H384" i="1"/>
  <c r="H383" i="1"/>
  <c r="H380" i="1"/>
  <c r="H379" i="1"/>
  <c r="H378" i="1"/>
  <c r="H377" i="1"/>
  <c r="H376" i="1"/>
  <c r="H375" i="1"/>
  <c r="H374" i="1"/>
  <c r="H373" i="1"/>
  <c r="H372" i="1"/>
  <c r="H371" i="1"/>
  <c r="H370" i="1"/>
  <c r="H369" i="1"/>
  <c r="H368" i="1"/>
  <c r="H367" i="1"/>
  <c r="H366" i="1"/>
  <c r="H365" i="1"/>
  <c r="H364" i="1"/>
  <c r="H363" i="1"/>
  <c r="H362" i="1"/>
  <c r="H361" i="1"/>
  <c r="H360" i="1"/>
  <c r="H359" i="1"/>
  <c r="H358" i="1"/>
  <c r="H357" i="1"/>
  <c r="H352" i="1"/>
  <c r="H351" i="1"/>
  <c r="H350" i="1"/>
  <c r="H349" i="1"/>
  <c r="H348" i="1"/>
  <c r="H347" i="1"/>
  <c r="H343" i="1"/>
  <c r="H341" i="1"/>
  <c r="H340" i="1"/>
  <c r="H339" i="1"/>
  <c r="H337" i="1"/>
  <c r="H335" i="1"/>
  <c r="H334" i="1"/>
  <c r="F330" i="1"/>
  <c r="H330" i="1" s="1"/>
  <c r="H328" i="1"/>
  <c r="F327" i="1"/>
  <c r="H327" i="1" s="1"/>
  <c r="H326" i="1"/>
  <c r="H324" i="1"/>
  <c r="F323" i="1"/>
  <c r="H323" i="1" s="1"/>
  <c r="F322" i="1"/>
  <c r="H322" i="1" s="1"/>
  <c r="F319" i="1"/>
  <c r="H319" i="1" s="1"/>
  <c r="H316" i="1"/>
  <c r="H315" i="1"/>
  <c r="H313" i="1"/>
  <c r="H310" i="1"/>
  <c r="H308" i="1"/>
  <c r="H306" i="1"/>
  <c r="H303" i="1"/>
  <c r="H302" i="1"/>
  <c r="H301" i="1"/>
  <c r="H298" i="1"/>
  <c r="H297" i="1"/>
  <c r="F294" i="1"/>
  <c r="H294" i="1" s="1"/>
  <c r="F292" i="1"/>
  <c r="H292" i="1" s="1"/>
  <c r="H290" i="1"/>
  <c r="H289" i="1"/>
  <c r="H288" i="1"/>
  <c r="H286" i="1"/>
  <c r="F285" i="1"/>
  <c r="H285" i="1" s="1"/>
  <c r="F284" i="1"/>
  <c r="H284" i="1" s="1"/>
  <c r="F281" i="1"/>
  <c r="H281" i="1" s="1"/>
  <c r="H278" i="1"/>
  <c r="H277" i="1"/>
  <c r="H275" i="1"/>
  <c r="H272" i="1"/>
  <c r="H270" i="1"/>
  <c r="H268" i="1"/>
  <c r="F265" i="1"/>
  <c r="H265" i="1" s="1"/>
  <c r="F263" i="1"/>
  <c r="F264" i="1" s="1"/>
  <c r="H264" i="1" s="1"/>
  <c r="H260" i="1"/>
  <c r="H259" i="1"/>
  <c r="H253" i="1"/>
  <c r="H252" i="1"/>
  <c r="H251" i="1"/>
  <c r="H250" i="1"/>
  <c r="H249" i="1"/>
  <c r="H248" i="1"/>
  <c r="H247" i="1"/>
  <c r="H246" i="1"/>
  <c r="H245" i="1"/>
  <c r="H244" i="1"/>
  <c r="H243" i="1"/>
  <c r="H242" i="1"/>
  <c r="H241" i="1"/>
  <c r="H240" i="1"/>
  <c r="H237" i="1"/>
  <c r="H236" i="1"/>
  <c r="H235" i="1"/>
  <c r="H234" i="1"/>
  <c r="H231" i="1"/>
  <c r="H230" i="1"/>
  <c r="H229" i="1"/>
  <c r="H228" i="1"/>
  <c r="H227" i="1"/>
  <c r="H226" i="1"/>
  <c r="H225" i="1"/>
  <c r="H224" i="1"/>
  <c r="H223" i="1"/>
  <c r="H219" i="1"/>
  <c r="H217" i="1"/>
  <c r="H215" i="1"/>
  <c r="H213" i="1"/>
  <c r="H211" i="1"/>
  <c r="H209" i="1"/>
  <c r="H207" i="1"/>
  <c r="H206" i="1"/>
  <c r="H205" i="1"/>
  <c r="H204" i="1"/>
  <c r="H202" i="1"/>
  <c r="H201" i="1"/>
  <c r="H200" i="1"/>
  <c r="H199" i="1"/>
  <c r="H198" i="1"/>
  <c r="H197" i="1"/>
  <c r="H196" i="1"/>
  <c r="H195" i="1"/>
  <c r="H194" i="1"/>
  <c r="H192" i="1"/>
  <c r="H191" i="1"/>
  <c r="H190" i="1"/>
  <c r="H189" i="1"/>
  <c r="H188" i="1"/>
  <c r="H187" i="1"/>
  <c r="H186" i="1"/>
  <c r="H185" i="1"/>
  <c r="H184" i="1"/>
  <c r="H182" i="1"/>
  <c r="H181" i="1"/>
  <c r="H180" i="1"/>
  <c r="H179" i="1"/>
  <c r="H178" i="1"/>
  <c r="H177" i="1"/>
  <c r="H176" i="1"/>
  <c r="H175" i="1"/>
  <c r="H174" i="1"/>
  <c r="H172" i="1"/>
  <c r="H171" i="1"/>
  <c r="H170" i="1"/>
  <c r="H169" i="1"/>
  <c r="H168" i="1"/>
  <c r="H166" i="1"/>
  <c r="H165" i="1"/>
  <c r="H164" i="1"/>
  <c r="H162" i="1"/>
  <c r="H161" i="1"/>
  <c r="H160" i="1"/>
  <c r="H157" i="1"/>
  <c r="H156" i="1"/>
  <c r="H155" i="1"/>
  <c r="H154" i="1"/>
  <c r="H153" i="1"/>
  <c r="H152" i="1"/>
  <c r="H151" i="1"/>
  <c r="H150" i="1"/>
  <c r="H149" i="1"/>
  <c r="H145" i="1"/>
  <c r="H144" i="1"/>
  <c r="H143" i="1"/>
  <c r="H142" i="1"/>
  <c r="H141" i="1"/>
  <c r="H140" i="1"/>
  <c r="H139" i="1"/>
  <c r="H138" i="1"/>
  <c r="H137" i="1"/>
  <c r="H709" i="1" l="1"/>
  <c r="H753" i="1"/>
  <c r="H754" i="1" s="1"/>
  <c r="H639" i="1"/>
  <c r="H353" i="1"/>
  <c r="H381" i="1"/>
  <c r="H393" i="1"/>
  <c r="H459" i="1"/>
  <c r="H538" i="1"/>
  <c r="H769" i="1"/>
  <c r="H220" i="1"/>
  <c r="H238" i="1"/>
  <c r="H254" i="1"/>
  <c r="H546" i="1"/>
  <c r="H578" i="1" s="1"/>
  <c r="H646" i="1"/>
  <c r="H670" i="1"/>
  <c r="H146" i="1"/>
  <c r="H232" i="1"/>
  <c r="H263" i="1"/>
  <c r="H331" i="1" s="1"/>
  <c r="H344" i="1"/>
  <c r="H585" i="1"/>
  <c r="H770" i="1" l="1"/>
  <c r="H354" i="1"/>
  <c r="H394" i="1"/>
  <c r="H647" i="1"/>
  <c r="H255" i="1"/>
  <c r="H617" i="1"/>
  <c r="H115" i="1"/>
  <c r="H114" i="1"/>
  <c r="H447" i="1" l="1"/>
  <c r="H710" i="1"/>
  <c r="H106" i="1"/>
  <c r="H111" i="1" l="1"/>
  <c r="H28" i="1" l="1"/>
  <c r="H29" i="1"/>
  <c r="H30" i="1"/>
  <c r="H31" i="1"/>
  <c r="H33" i="1"/>
  <c r="H34" i="1"/>
  <c r="H35" i="1"/>
  <c r="H36" i="1"/>
  <c r="H37" i="1"/>
  <c r="H39" i="1"/>
  <c r="H40" i="1"/>
  <c r="H41" i="1"/>
  <c r="H42" i="1"/>
  <c r="H43" i="1"/>
  <c r="H45" i="1"/>
  <c r="H46" i="1"/>
  <c r="H47" i="1"/>
  <c r="H48" i="1"/>
  <c r="H49" i="1"/>
  <c r="H50" i="1"/>
  <c r="H51" i="1"/>
  <c r="H52" i="1"/>
  <c r="H53" i="1"/>
  <c r="H55" i="1"/>
  <c r="H56" i="1"/>
  <c r="H57" i="1"/>
  <c r="H58" i="1"/>
  <c r="H59" i="1"/>
  <c r="H60" i="1"/>
  <c r="H61" i="1"/>
  <c r="H62" i="1"/>
  <c r="H63" i="1"/>
  <c r="H65" i="1"/>
  <c r="H66" i="1"/>
  <c r="H67" i="1"/>
  <c r="H68" i="1"/>
  <c r="H69" i="1"/>
  <c r="H70" i="1"/>
  <c r="H71" i="1"/>
  <c r="H72" i="1"/>
  <c r="H73" i="1"/>
  <c r="H75" i="1"/>
  <c r="H76" i="1"/>
  <c r="H77" i="1"/>
  <c r="H78" i="1"/>
  <c r="H80" i="1"/>
  <c r="H81" i="1"/>
  <c r="H82" i="1"/>
  <c r="H83" i="1"/>
  <c r="H84" i="1"/>
  <c r="H85" i="1"/>
  <c r="H86" i="1"/>
  <c r="H87" i="1"/>
  <c r="H88" i="1"/>
  <c r="H89" i="1"/>
  <c r="H90" i="1"/>
  <c r="H92" i="1"/>
  <c r="H94" i="1"/>
  <c r="H96" i="1"/>
  <c r="H102" i="1"/>
  <c r="H107" i="1"/>
  <c r="H112" i="1"/>
  <c r="H113" i="1"/>
  <c r="H120" i="1"/>
  <c r="H121" i="1"/>
  <c r="H122" i="1"/>
  <c r="H123" i="1"/>
  <c r="H124" i="1"/>
  <c r="H125" i="1"/>
  <c r="H126" i="1"/>
  <c r="H127" i="1"/>
  <c r="H128" i="1"/>
  <c r="H129" i="1"/>
  <c r="H130" i="1"/>
  <c r="H131" i="1"/>
  <c r="H719" i="1"/>
  <c r="H720" i="1"/>
  <c r="H721" i="1"/>
  <c r="H722" i="1"/>
  <c r="H723" i="1"/>
  <c r="H724" i="1"/>
  <c r="H725" i="1"/>
  <c r="H726" i="1"/>
  <c r="H727" i="1"/>
  <c r="H728" i="1"/>
  <c r="H27" i="1"/>
  <c r="H116" i="1" l="1"/>
  <c r="H132" i="1"/>
  <c r="H108" i="1"/>
  <c r="H18" i="1"/>
  <c r="H19" i="1"/>
  <c r="H20" i="1"/>
  <c r="H21" i="1"/>
  <c r="H22" i="1"/>
  <c r="H23" i="1"/>
  <c r="H24" i="1"/>
  <c r="H17" i="1"/>
  <c r="H117" i="1" l="1"/>
  <c r="H97" i="1"/>
  <c r="H729" i="1" l="1"/>
  <c r="H730" i="1" s="1"/>
  <c r="H773" i="1" l="1"/>
  <c r="H13" i="1"/>
  <c r="H14" i="1" l="1"/>
  <c r="H133" i="1" s="1"/>
  <c r="H711" i="1" s="1"/>
  <c r="H712" i="1" l="1"/>
  <c r="H713" i="1" s="1"/>
  <c r="H774" i="1" s="1"/>
  <c r="H775" i="1" l="1"/>
  <c r="H776" i="1" s="1"/>
</calcChain>
</file>

<file path=xl/sharedStrings.xml><?xml version="1.0" encoding="utf-8"?>
<sst xmlns="http://schemas.openxmlformats.org/spreadsheetml/2006/main" count="1864" uniqueCount="670">
  <si>
    <t xml:space="preserve">Доизкопаване и подравняване дъно на надлъжен  изкоп до достигане проектна дълбочина </t>
  </si>
  <si>
    <t xml:space="preserve">70% механизиран, 30%ръчен, прехвърляне с малогабаритна техника и товарене на транспорт.Преди започването на изкопните работи се извършва : почистване на строителната площадка, монтиране на ограждащи и предпазни съоръжения, геодезическо трасиране на оси, изграждане на временни подходи, подготовка и доставка на необходимите укрепителни елементи, стълби и др. за извършване на земни работи.   </t>
  </si>
  <si>
    <t>куб.м.</t>
  </si>
  <si>
    <t xml:space="preserve">Уплътняване на земна основа ръчно с трамбовка </t>
  </si>
  <si>
    <t xml:space="preserve">Основата, върху която ще се полага бетонът да бъде подравнена и уплътнена до проектна плътност. Не се допуска полагането на бетона върху наводнена, замърсена и неуплътнена основа.  При приемане на земната основа да се спазват изискванията на -  БДС 646-81  </t>
  </si>
  <si>
    <t>кв.м.</t>
  </si>
  <si>
    <t>Подложен бетон клас С8/10  в основа бордюри 50/35/18см</t>
  </si>
  <si>
    <t xml:space="preserve">Доставка и полагане на полусуха бетонова смес В15 съответстваща по качество на изискванията в БДС EN 206-1;2002 </t>
  </si>
  <si>
    <t>Полагане бордюри  50/35/18см</t>
  </si>
  <si>
    <t xml:space="preserve">Бетонните бордюри и бетоновите ивици е необходимо да отговарят по качество на изискванията в БДС EN 1340 Допустимите отклонения при полагане на бордюри и бетонови ивици са: отклонения от правата ивица или шаблона в кривите участъци 5мм,;разлика в ширината на съседните бордюри или ивици 5мм.;отклонения от нивото в еденични случаи +10мм. </t>
  </si>
  <si>
    <t>м.л.</t>
  </si>
  <si>
    <t>Фугиране на криви участъци</t>
  </si>
  <si>
    <t>В кривите участъци бордюрите да се редят по шаблон и допустимите фуги да не надвишават 15мм.ПИП СМР чл.22</t>
  </si>
  <si>
    <t>№</t>
  </si>
  <si>
    <t>НАИМЕНОВАНИЕ СМР</t>
  </si>
  <si>
    <t>ТЕХНИЧЕСКА СПЕСИФИКАЦИЯ</t>
  </si>
  <si>
    <t>МЯРКА</t>
  </si>
  <si>
    <t>КОЛИЧ.</t>
  </si>
  <si>
    <t>ЕД.ЦЕНА</t>
  </si>
  <si>
    <t>СТОЙНОСТ</t>
  </si>
  <si>
    <t xml:space="preserve">Уплътняване на земна основа трамбовка </t>
  </si>
  <si>
    <t xml:space="preserve">Основата, върху която ще се полага бетонът да бъде подравнена и уплътнена до проектна плътност. Не се допуска полагането на бетона върху наводнена, замърсена и неуплътнена основа.  При приемане на земната основа да се спазват изискванията на - БДС 646-81  </t>
  </si>
  <si>
    <t>Подложен бетон В 15 в основа бордюри 50/35/18см</t>
  </si>
  <si>
    <t>Полагане гранитни бордюри  50/35/18см</t>
  </si>
  <si>
    <t>Доставка и полагане на бордюри с размер 50/18/35 см, в съответствие с изискванията на проекта, включително всички свързани с това разходи. Да се спазват изискванията на - БДС EN 1343:2000</t>
  </si>
  <si>
    <t xml:space="preserve">Основата, върху която ще се полага бетонът да бъде подравнена и уплътнена до проектна плътност. Не се допуска полагането на бетона върху наводнена, замърсена и неуплътнена основа.  При приемане на земната основа да се спазват изискванията на -              БДС 646-81  </t>
  </si>
  <si>
    <t xml:space="preserve">Уплътняване на земна основа с трамбовка </t>
  </si>
  <si>
    <t>В кривите участъци бордюрите да се редят по шаблон и допустимите фуги да не надвишават 15мм. ПИП СМР чл.22</t>
  </si>
  <si>
    <t>Тънки изкопи в сбити почви до 0,5м. с прехвърляне и разстилане в рамките на обекта</t>
  </si>
  <si>
    <t>Уплътняване на земни почви трамбовка на пластове по 10см.</t>
  </si>
  <si>
    <t xml:space="preserve">Основата, върху която ще се полагат пластовете трошен камък с подбрана зърнометрия да бъде подравнена и уплътнена до проектна плътност. Не се допуска полагане върху наводнена, замърсена и неуплътнена основа.  При приемане на земната основа да се спазват изискванията на -  БДС 646-81  </t>
  </si>
  <si>
    <t>Уплътнен пласт НТК от 0-63мм</t>
  </si>
  <si>
    <t>Направа на подосновен пласт за пешеходни настилки - трамбован уплътнен пласт  НТК съответстващ на БДС ЕN 13242:2004 + А 11:2007;ЕN 13242:2002/АС:2004 фракция от 0-63мм с максимална плътност по БДС  8497 ; дебелина на пласта според приложени детайли;</t>
  </si>
  <si>
    <t>Уплътнен пласт НТК  от 0-40мм</t>
  </si>
  <si>
    <t>Направа на подосновен пласт за пешеходни настилки - трамбован уплътнен пласт  НТК по БДС ЕN 13242:2004 + А 11:2007;ЕN 13242:2002/АС:2004 фракция от 0-40мм с максимална плътност по БДС  8497 ; дебелина на пласта според приложени детайли;</t>
  </si>
  <si>
    <t>Доставка и полагане на пясък, фракция с размер на зърната от 0-5мм по БДС ЕN 13139; 2004  за подложка под настилки от бетонни павета или плочи;</t>
  </si>
  <si>
    <t>Цименто пясъчен разтвор 1:3 за наклон</t>
  </si>
  <si>
    <t>Доставка и полагане на цименто пясъчен разтвор под настилки от бетонови вибропресовани плочи при спазване  наклоните указани в проекта;</t>
  </si>
  <si>
    <t>Фугиране плочи с цименто-пясъчна смес 1:1</t>
  </si>
  <si>
    <t>При нареждането на плочите фугите от 5мм се запълват с циментов разтвор или суха цименто-пясъчна смес в съотношение 1:1</t>
  </si>
  <si>
    <t>Фугиране плочи с асфалтова паста</t>
  </si>
  <si>
    <t>При нареждането на плочите на разстояние не по-голямо от 4,5м. се оставят напречни разширителни фуги с ширина 15мм.</t>
  </si>
  <si>
    <t>Запълване разширителни фуги с асфалтова паста</t>
  </si>
  <si>
    <t>Доставка и монтаж вибропресовани бетонни плочи 30/30/4</t>
  </si>
  <si>
    <t>бр.</t>
  </si>
  <si>
    <t>ЗЕМНИ И ПОДГОТВИТЕЛНИ РАБОТИ</t>
  </si>
  <si>
    <t>Разваляне на съществуваща асфалтова настилка</t>
  </si>
  <si>
    <t>Разваляне на съществуваща асфалтова настилка, включително натоварване, транспортиране на определено растояние, разтоварване на депо и оформянето му.</t>
  </si>
  <si>
    <r>
      <t>м</t>
    </r>
    <r>
      <rPr>
        <vertAlign val="superscript"/>
        <sz val="10"/>
        <rFont val="Calibri"/>
        <family val="2"/>
        <charset val="204"/>
      </rPr>
      <t>3</t>
    </r>
  </si>
  <si>
    <t>Разваляне и премахване на съществуваща пътна основа</t>
  </si>
  <si>
    <t>Разваляне и премахване на съществуваща пътна основа, включително натоварване, транспортиране на определено растояние, разтоварване на депо и оформянето му.</t>
  </si>
  <si>
    <t>Изкоп на неподходящ материал</t>
  </si>
  <si>
    <t>Изкоп на неподходящ материал, включително натоварване, транспортиране на определено растояние, разтоварване на депо и оформянето му.</t>
  </si>
  <si>
    <t>Насип от подходящи земни почви за път</t>
  </si>
  <si>
    <t xml:space="preserve">Направа на насип от подходящи земни почви за път, включително натоварване, транспортиране на определено разстояние, разтоварване и уплътняване до 93% плътност и оформянето му .  </t>
  </si>
  <si>
    <t>Насип от подходящи земни почви за офорянето на острови</t>
  </si>
  <si>
    <t>Направа на насип от подходящи земни почви за офорянето на острови, включително всички свързани с това разходи.</t>
  </si>
  <si>
    <t>Насип от хумус за острови</t>
  </si>
  <si>
    <t>Направа на насип от хумус за острови,включително всички свързани с това разходи.</t>
  </si>
  <si>
    <t xml:space="preserve">Фрезоване </t>
  </si>
  <si>
    <t>Фрезоване (технологично с цел осигуряване на минимални техноло-гични дебелини на изравнителните пластове) на съществуваща асфалто-бетонова настилка с средна дебелина 8 см, включително, натоварване, транспортиране на определено растояние, разтоварване на депо и оформянето му.</t>
  </si>
  <si>
    <r>
      <t>м</t>
    </r>
    <r>
      <rPr>
        <vertAlign val="superscript"/>
        <sz val="10"/>
        <rFont val="Calibri"/>
        <family val="2"/>
        <charset val="204"/>
      </rPr>
      <t>2</t>
    </r>
  </si>
  <si>
    <t>Разкъртване на бетонови бордюри</t>
  </si>
  <si>
    <t>Разкъртване на бетонови бордюри и превоз на депо включително свързани с това разходи.</t>
  </si>
  <si>
    <t>м</t>
  </si>
  <si>
    <t>Демонтаж на съществуващи пътни знаци</t>
  </si>
  <si>
    <t>Демонтаж на съществуващи пътни знаци, включително всички свързани с това разходи.</t>
  </si>
  <si>
    <t>АСФАЛТОВИ РАБОТИ</t>
  </si>
  <si>
    <t>Асфалтова смес за долен пласт на покритието  /биндер/</t>
  </si>
  <si>
    <t>Доставка и полагане на асфалтова смес за долен пласт на покритието  /биндер/, за профилиране и изравняване на пластове с различна дебелина и ширина, включително всички свързани с това разходи. Да се спазват изискванията на БДС 4132-90</t>
  </si>
  <si>
    <t>т</t>
  </si>
  <si>
    <t xml:space="preserve">Плътен асфалтобетон, тип А </t>
  </si>
  <si>
    <t>Доставка и полагане на плътен асфалтобетон, тип А с дебелина в уплътнено състояние 4 см, с добавка за повишаване температурата на омекване на битума, изпълняваща ролята и на адхезионна добавка,  включително всички свързани с това разходи. Да се спазват изискванията на БДС 4132-90</t>
  </si>
  <si>
    <t>Битумен разлив - първи</t>
  </si>
  <si>
    <t>Направа на първи (свързващ) битумен разлив за връзка с различна ширина, включително всички свързани с това разходи. Да се спазват изискванията на БДС EN 12591:2003</t>
  </si>
  <si>
    <t>Битумен разлив - втори</t>
  </si>
  <si>
    <t>Направа на втори (свързващ) битумен разлив за връзка с различна ширина, включително всички свързани с това разходи. Да се спазват изискванията на БДС EN 12591:2003</t>
  </si>
  <si>
    <t>ПЪТНИ РАБОТИ</t>
  </si>
  <si>
    <t>Полагане на пътна основа от несортиран трошен камък</t>
  </si>
  <si>
    <t>Доставка и полагане на пътна основа от несортиран трошен камък с непрекъсната зърнометрия  (0-40) или (0-60),  включително всички свързани с това разходи. Да се спазват изискванията на БДС EN 13242:2002/AC 2004</t>
  </si>
  <si>
    <t>Полагане на битумизиран трошен камък</t>
  </si>
  <si>
    <t>Доставка и полагане на битумизиран трошен камък с дебелина 10 см, включително всички свързани с това разходи. Да се спазват изискванията на БДС EN 13043:2003</t>
  </si>
  <si>
    <t>Полагане на гранитен бордюри с размер 50/18/35 см</t>
  </si>
  <si>
    <t xml:space="preserve">Полагане на паважна настилка </t>
  </si>
  <si>
    <t>Доставка и полагане на паважна настилка с дебелина 10 см, включително всички свързани с това разходи.  Да се спазват изискванията на БДС EN 1342:2000</t>
  </si>
  <si>
    <t>Полагане на едрозърнест пясък под паважната настилка</t>
  </si>
  <si>
    <t>Доставка и полагане на едрозърнест пясък под паважната настилка с дебелина 20 см, включително всички свързани с това разходи. Да се спазват изискванията на БДС 15783:1983</t>
  </si>
  <si>
    <t>Полагане на хоризонтална маркировка с различна конфигурация</t>
  </si>
  <si>
    <t>Доставка и полагане на хоризонтална маркировка с различна конфигурация  съгласно Чертежите и в съответствие с изискванията на ТС  - Раздел 9300 Пътна маркировка от боя с перли, включително всички свързани с това разходи. Да се спазват изискванията на БДС EN 1790:2004</t>
  </si>
  <si>
    <t>Монтаж на стандартни пътни знаци III Типоразмер</t>
  </si>
  <si>
    <t>Доставка и монтаж на стандартни пътни знаци III Типоразмер, съгласно ТС – Раздел 9200 Пътни знаци и чертежите, включително всички свързани с това разходи. Да се спазват изискванията на - БДС 1517-74</t>
  </si>
  <si>
    <t>Монтаж и укрепване на стойки за стандартни пътни знаци</t>
  </si>
  <si>
    <t>Монтаж и укрепване на стойки за стандартни пътни знаци, включително всички свързани с това разходи. Да се спазват изискванията на - БДС 1517-74</t>
  </si>
  <si>
    <t xml:space="preserve">Полагане на отводнителен улей с чугунена решетка </t>
  </si>
  <si>
    <t>Доставка и полагане на отводнителен улей с чугунена решетка съгласно проекта, включително всички свързани с това разходи.</t>
  </si>
  <si>
    <t>Дъждоприемни шахти</t>
  </si>
  <si>
    <t>Направа на нови дъждоприемни шахти, вкл. всички свързани с това разходи.</t>
  </si>
  <si>
    <t xml:space="preserve">Ревизионни шахти </t>
  </si>
  <si>
    <t>Повдигане на съществуващи ревизионни шахти съгласно чертеж, вкл. всички свързани с това разходи.</t>
  </si>
  <si>
    <t>Повдигане на съществуващи дъждоприемни шахти</t>
  </si>
  <si>
    <t>Повдигане на съществуващи дъждоприемни шахти съгласно чертеж, вкл. всички свързани с това разходи.</t>
  </si>
  <si>
    <t>Деформационна фуга</t>
  </si>
  <si>
    <t>Доставка и монтиране на Деформационна фуга с дължина  13 м,  включително всички свързани с това разходи.</t>
  </si>
  <si>
    <t>ПОДГОТВИТЕЛНИ РАБОТИ</t>
  </si>
  <si>
    <t>Разчистване на строителната площадка</t>
  </si>
  <si>
    <t xml:space="preserve">Площите на строителната площадка трябва да бъдат почистени от дървета, храсти, пънове, корени, трева, друга растителност, както и от всички други предмети и отпадъци. Горният хумусен пласт на земната повърхност на почистената строителна площадка трябва да бъде изкопан и отстранен по цялата му дълбочина, но не по-малко от 0,25 m. Дебелината на органичния слой се доказва при конкретни измервания.
Изкопаният материал трябва да бъде превозен и складиран на депо на подходящо място или вложен по предназначение. </t>
  </si>
  <si>
    <t xml:space="preserve">Да се предвиди изпълнението на диги за отбиване водите на р. Янтра. При поява на вода в изкопите същата следва да бъде изчерпана чрез инсталирани помпи. </t>
  </si>
  <si>
    <t>ИЗКОПНИ РАБОТИ</t>
  </si>
  <si>
    <t>Направа на машинен изкоп с багер</t>
  </si>
  <si>
    <t>При направата на изкопните работи следва да се спазват проектните изисквания за контурите на изкопите. Преди започване на изкопните работи Изпълнителят трябва да пресече достъпа на
свободно течащи води до работната площадка. Облицоване (покриване) на откосите на изкопите с ПЕ фолио за ограничаване достъпа на повърхностни води до земния откос. Извършване на водочерпане (ако се налага) чрез инсталирани помпи. Изпълнителят трябва да изпълнява изкопните работи по начин, който да гарантира целостта на откосите. Възможно е да е необходходимо да се извърши допълнително прекопаване, за да се премахнат джобове от мека почва или ронлива скала. Получените празнини трябва да бъдат запълнени с бетон с клас по якост на натиск С8/10.</t>
  </si>
  <si>
    <t>м²</t>
  </si>
  <si>
    <t>Натоварване и транспортиране на земни маси</t>
  </si>
  <si>
    <t>Изкопаните земни маси трябва да се натоварят и транспортират до регламентирани за целта депа.</t>
  </si>
  <si>
    <t>Направа на ръчен изкоп за оформяне на земното легло</t>
  </si>
  <si>
    <t>Последните (10-15) см от изкопа за фундамента се изпълнява ръчно.</t>
  </si>
  <si>
    <t>КОФРАЖНИ РАБОТИ</t>
  </si>
  <si>
    <t>КОФРАЖНИ РАБОТИ - ВИДИМА ЧАСТ СТЕНА</t>
  </si>
  <si>
    <t>КОФРАЖ ЗА СТОМАНОБЕТОННА ПОДПОРНА СТЕНА ПРИ ВИДИМ БЕТОН - ЩАМПОВАН</t>
  </si>
  <si>
    <t xml:space="preserve">Доставка и монтаж на кофраж за стоманобетонни стени с инвентарни кофражни конструкции различни модели, при видим бетон. Същият трябва да съответства по качество на изискванията на БДС EN 13377:2003 и БДС EN 12812:2004. Кофражните форми се монтират, демонтират и преместват механизирано, чрез кулокран или друго подемно средство, имащо необходимите възможности (товароподемност, обсег на действия и т.н.), включително и съответно допълнителна ръчна работа. Разходната норма следва да включва следните видове работи: сглобяване на кофражните форми във вид, готов за монтаж; монтаж и демонтаж; основен и текущ ремонт; почистване и намазване на кофражните форми с кофражно масло; външен транспорт на кофражните форми. </t>
  </si>
  <si>
    <t>КОФРАЖНИ РАБОТИ - ЗАДНА ЧАСТ СТЕНА</t>
  </si>
  <si>
    <t xml:space="preserve">КОФРАЖ ЗА СТОМАНОБЕТОННА ПОДПОРНА СТЕНА </t>
  </si>
  <si>
    <t>КОФРАЖ ЗА ПЕТА  СТЕНА</t>
  </si>
  <si>
    <t>БЕТОНОВИ РАБОТИ</t>
  </si>
  <si>
    <t>ДОСТАВКА И ПОЛАГАНЕ НА НЕАРМИРАН БЕТОН, КЛАС С8/10 ЗА ОСНОВИ (ПОДЛОЖЕН БЕТОН)</t>
  </si>
  <si>
    <t xml:space="preserve">Неармиран бетон, клас С8/10 (подложен бетон) </t>
  </si>
  <si>
    <t xml:space="preserve">Доставка и полагане на неармиран бетон, клас С8/10 (подложен бетон) съответстващ по качество на изискванията в БДС EN 206-1:2002 </t>
  </si>
  <si>
    <t>ДОСТАВКА И ПОЛАГАНЕ НА АРМИРАН БЕТОН, КЛАС С20/25 ЗА ПОДПОРНАТА СТЕНА</t>
  </si>
  <si>
    <t>Армиран бетон, клас С20/25 за пета стена</t>
  </si>
  <si>
    <t>мᵌ</t>
  </si>
  <si>
    <t>Армиран бетон, клас С20/25 за стена</t>
  </si>
  <si>
    <t>СТРОИТЕЛНА АРМИРОВКА</t>
  </si>
  <si>
    <t xml:space="preserve">ДОСТАВКА И МОНТАЖ НА ЗАГОТВЕНА АРМИРОВКА ОТ СТОМАНА В500В </t>
  </si>
  <si>
    <t>Доставка и монтаж на заготвена армировка АI, АIII</t>
  </si>
  <si>
    <t xml:space="preserve">Изработката (заготовката ) на армировката следва да се извърши в централен или приобектов двор, като същата се доставя на обекта и съответстващ по качество на изискванията в БДС 4633-82. Монтажът на армировката включва: пренос на готовата армировка и монтиране според армировъчния план във вид, готов за бетониране. </t>
  </si>
  <si>
    <t>кг</t>
  </si>
  <si>
    <t>НАСИПНИ РАБОТИ</t>
  </si>
  <si>
    <t>ДРЕНАЖНА ПРИЗМА</t>
  </si>
  <si>
    <t>Изпълнение на тампон от уплътнена глина</t>
  </si>
  <si>
    <t>Непосредствено под призмата е предвиден за изпълнение тампон от уплътнена глина с дебелина 25 см. и наклон 3% към плоскостта на стената</t>
  </si>
  <si>
    <t>Изпълнение на дренажна призма</t>
  </si>
  <si>
    <t>Дренажната призма е с височина 1 метър, от които 0,5 м са от дребен камък, а останалите 0,5 м от чакъл. Същата се изпълнява за отвеждане на водите чрез барбакани (същите са от PVC тръби с диаметър ф110мм през 2,00 метра)</t>
  </si>
  <si>
    <t>Барбакани</t>
  </si>
  <si>
    <t>За отвеждане на води в насипа се предвиждат изпълнение на барбакани. Същите са от PVC тръби с диаметър ф110мм през 2,00 метра.</t>
  </si>
  <si>
    <t>НАСИПИ</t>
  </si>
  <si>
    <t>Изпълнени на насип зад стената на подпорната стена</t>
  </si>
  <si>
    <t xml:space="preserve">Обратният насип да се изпълни от речна баластра, като уплътнението да става на пластове 20-30 см. Използваният материал следва да отговаря на БДС 676-85 – „Почви строителни. Класификация“. При движението на уплътняващата техника преминаването във всеки следващ ход да става със застъпване от 10-20 см. Коефициентът на уплътняване да достигне стойност Купл. = 1.0 – 0.98. Обратният насип трябва да бъде от материал, който да не е заглинен и да не съдържа органични примеси. </t>
  </si>
  <si>
    <t>Изпълнение на заскаляване от ЕЛК</t>
  </si>
  <si>
    <t>В предната част на подпорната стена е предвидено заскаляване с едър ломен камък и речна баластра.  Използваният материал следва да отговаря на БДС 676-85, БДС 8991:1982, БДС 8497:1975, БДС 2762:1983, БДС 8992:1984.</t>
  </si>
  <si>
    <t>Изпълнение на заскаляване от уплътнена речна баластра</t>
  </si>
  <si>
    <t>ОБМАЗВАНЕ НА ПОДПОРНАТА СТЕНА С ХИДРОИЗОЛАЦИЯ</t>
  </si>
  <si>
    <t>Обмазване на подпорната стена с хидроизолация</t>
  </si>
  <si>
    <t xml:space="preserve">Всички части от подпорната стена, които се засипват се обмазват с еластична хидроизолация или двукратно с горещ битум до получаване на водоплътен слой. Материалът следва да съответства по качество на изискванията на БДС EN 12970:2004, БДС EN 12591:2003. </t>
  </si>
  <si>
    <t>ИЗПЪЛНЕНИЕ НА ФУГА МЕЖДУ ЛАМЕЛИТЕ НА ПОДПОРНАТА СТЕНА</t>
  </si>
  <si>
    <t>Изпълнение на фуга между ламелите на подпорната стена</t>
  </si>
  <si>
    <t>Подпорната стена е разделена на отделни ламели, като дължината им е 10.00 метра. Между отделните ламели се изпълнява фуга - 2см, като същата се запълва със стиропор.</t>
  </si>
  <si>
    <t>КОФРАЖ ЗА СТОМАНОБЕТОННА ПОДПОРНА СТЕНА ПРИ ВИДИМ БЕТОН</t>
  </si>
  <si>
    <t>КОФРАЖ ПЕТА СТЕНА</t>
  </si>
  <si>
    <t>ДОСТАВКА И ПОЛАГАНЕ НА НЕАРМИРАН БЕТОН, КЛАС С20/25 ЗА ПОДПОРНАТА СТЕНА</t>
  </si>
  <si>
    <t>КОФРАЖНИ РАБОТИ ПЕТА СТЕНА</t>
  </si>
  <si>
    <t>КОФРАЖНИ РАБОТИ - ПЕТА СТЕНА</t>
  </si>
  <si>
    <t>ПОДОБЕКТ: ПОДПОРНА СТЕНА №1 с L = 36м.</t>
  </si>
  <si>
    <t>ПОДОБЕКТ: ПОДПОРНА СТЕНА №2</t>
  </si>
  <si>
    <t>КОФРАЖ  ПЕТА СТЕНА</t>
  </si>
  <si>
    <t>бр</t>
  </si>
  <si>
    <t>Доставка на хумусна почва</t>
  </si>
  <si>
    <t>м³</t>
  </si>
  <si>
    <t>дка</t>
  </si>
  <si>
    <t>Тънки изкопи в сбити почви до 0,5м.  с прехвърляне и разстилане в рамките на обекта</t>
  </si>
  <si>
    <t>Направа на подосновен пласт за пешеходни настилки - трамбован уплътнен пласт  НТК по БДС ЕN 13242:2004 + А 11:2007;ЕN 13242:2002/АС:2004 фракция от 0-63мм с максимална плътност по БДС  8497 ; дебелина на пласта според приложени детайли;</t>
  </si>
  <si>
    <t>Настилка от вибропресовани бетонни плочи 30/30/5-червени</t>
  </si>
  <si>
    <t>Уплътняване на земни почви с трамбовка на пластове по 10см.</t>
  </si>
  <si>
    <t>Настилка от вибропресовани тактилни плочи 30/30/5</t>
  </si>
  <si>
    <t>Подложна полусуха /земновлажна/ бетонова смес</t>
  </si>
  <si>
    <t>Настилка гранитни павета 7/7/7</t>
  </si>
  <si>
    <t>м2</t>
  </si>
  <si>
    <t xml:space="preserve">Изкоп с ширина от 0,6м.  до 2,0м  и дълбочина до 1м.  в земни почви укрепен </t>
  </si>
  <si>
    <t xml:space="preserve">70% механизиран, 30%ръчен, за отстраняване на  съществуваща основа настилки, прехвърляне с малогабаритна техника и товарене на транспорт.Преди започването на изкопните работи се извършва : почистване на строителната площадка, монтиране на ограждащи и предпазни съоръжения, геодезическо трасиране на оси, изграждане на временни подходи, подготовка и доставка на необходимите укрепителни елементи, стълби и др. за извършване на земни работи. При приемане на земната основа да се спазват изискванията на -БДС 646-81  </t>
  </si>
  <si>
    <t xml:space="preserve">Направа и разваляне на кофраж за стоманобетонни стени с инвентарни кофражни конструкции </t>
  </si>
  <si>
    <t>Кофражите на конструктивни елементи да се изпълнява на място при максимално използване на метални платна,  стяги и други инвентарни средства.Кофражните повърхности да се смазват с кофражна смазка. Дървения материал за кофражи да съответства на изискванията на БДС 17697-89 - Дъски от иглолистни дървесни видове• БДС 427-90 - Материали фасонирани от иглолистни дървесни видове греди, бичмета и летви</t>
  </si>
  <si>
    <t>Дървения материал за кофражи да съответства на изискванията на  БДС 17697-89 - Дъски от иглолистни дървесни видове; БДС 427-90 - Материали фасонирани от иглолистни дървесни видове греди, бичмета и летви</t>
  </si>
  <si>
    <t xml:space="preserve">Стоманата за изработване на армировката да съответства на изискванията на БДС 9252:2007 и БДС EN 1080:2007 </t>
  </si>
  <si>
    <t>Стоманата за изработване на армировката да съответства на изискванията на БДС 9252:2007 и БДС EN 1080:2008</t>
  </si>
  <si>
    <t>Положеният бетон да се предпазва от замърсяване и повреди. Монтирането на кофражи и опори върху подложния бетон да се допуска  при  достигната якост  най-малко 15кг/кв.м.</t>
  </si>
  <si>
    <t>При полагане на бетона да не де допуска нарушаване на сцеплението между бетон и  армировка.При зимни условия да не се допуска изпълнение на бетоновите работи при температура по - ниска от средна дневна 0 градуса .</t>
  </si>
  <si>
    <t xml:space="preserve">Доставка и полагане на дренажна фракция </t>
  </si>
  <si>
    <t xml:space="preserve">Обратно засипване </t>
  </si>
  <si>
    <t>Обратно засипване и трамбоване земни почви върху дренажна фракция до постигане на проектни теренни коти</t>
  </si>
  <si>
    <t xml:space="preserve">Направа и разваляне на кофраж за стъпала при ремонти от дървен материал </t>
  </si>
  <si>
    <t xml:space="preserve"> Полагане на дренажна фракция  НТК  съответстваща  на БДС ЕN 13242:2004 + А 11:2007;ЕN 13242:2002/АС:2004; 0-40мм </t>
  </si>
  <si>
    <t>Пясъчна подложка  от едрозърнест пясък 20см.</t>
  </si>
  <si>
    <t>Монтаж автобусна спирка /съществуваща/</t>
  </si>
  <si>
    <t>Възстановяване пътна настилка /Lбордюри х 0,5м/  след полагане на бетонни бордюри 50/35/18</t>
  </si>
  <si>
    <t>ВЪЗСТАНОВЯВАНЕ ПЪТНА И АСФАЛТОВА  НАСТИЛКА</t>
  </si>
  <si>
    <t>Доставка и монтаж на метални парапети</t>
  </si>
  <si>
    <t>Доставка и полагане на паважна настилка с дебелина 7 см, включително всички свързани с това разходи.  Да се спазват изискванията на БДС EN 1342:2000</t>
  </si>
  <si>
    <t>МОНТАЖ  СКУЛПТУРНИ ФИГУРИ</t>
  </si>
  <si>
    <t>ПАСАРЕЛКА</t>
  </si>
  <si>
    <t>Доставка и полагане ударопоглъщаща настилка</t>
  </si>
  <si>
    <t>ДЕМОНТАЖНИ РАБОТИ</t>
  </si>
  <si>
    <t xml:space="preserve">Разваляне на съществуваща настилка от бетонни плочи върху  тротоари </t>
  </si>
  <si>
    <t>Развалянето на плочите да се изпълнява при спазване условията на Наредба 2 ЗБУТ чл.2 ал.2</t>
  </si>
  <si>
    <t>Разваляне и премахване на съществуваща  основа тротоари</t>
  </si>
  <si>
    <t>Разваляне и премахване на съществуваща основа, включително натоварване, транспортиране на определено растояние, разтоварване на депо и оформянето му при спазване на ЗОУ</t>
  </si>
  <si>
    <t>Прорязане на бетонова настилка за демонтаж съществуващи бордюри  и последващо полагане на нови бетонни и гранитни бордюри</t>
  </si>
  <si>
    <t>Прорязването на бетона да се изпълнява при спазване условията на Наредба 2 ЗБУТ чл.2 ал.2</t>
  </si>
  <si>
    <t>Механизирано разкъртване асфалтова настилка с дебелина до 20см.</t>
  </si>
  <si>
    <t>Строителните отпадъци се депонират на депо
при спазване на ЗУО;</t>
  </si>
  <si>
    <t xml:space="preserve">Разваляне на съществуващи улични бетонни бордюри 
</t>
  </si>
  <si>
    <t>Бетоните бордюри се депонират на депо
при спазване на ЗУО;</t>
  </si>
  <si>
    <t>Разбиване съществуващи бетонови стъпала и бетонни стени към тях</t>
  </si>
  <si>
    <t xml:space="preserve">Разкопаване и натоварване земни почви и бетонови отпадъци </t>
  </si>
  <si>
    <t>70% механизиран, 30%ръчен, за отстраняване на  съществуваща подосновен пласт, прехвърляне с малогабаритна техника и товарене на транспорт</t>
  </si>
  <si>
    <t>Извозване на земни почви  и бетонови отпадъци на депо до 10 км</t>
  </si>
  <si>
    <t>Извозват се и депонират на депо при спазване на ЗУО</t>
  </si>
  <si>
    <t>Демонтаж метални парапети</t>
  </si>
  <si>
    <t>Демонтажа на скулптурните фигури и подстаментите им да се изпълнява при спазване условията на Наредба 2 ЗБУТ чл.2 ал.2</t>
  </si>
  <si>
    <t xml:space="preserve"> КРАЕН ЕЛЕМЕНТ ОТ ТРОТОАРА НА МОСТА</t>
  </si>
  <si>
    <t xml:space="preserve">Демонтаж   гранитни  бордюри и почистване за повторна употреба </t>
  </si>
  <si>
    <t xml:space="preserve">АРМИРАНА БЕТОНОВА НАСТИЛКА ПОД КАУЧУКОВА УДАРОПОГЛЪЩАЩА НАСТИЛКА  И БЕСЕДКИ </t>
  </si>
  <si>
    <t>Армирана бетонова настилка под каучукова ударопоглъщаща настилка и беседки</t>
  </si>
  <si>
    <t>ДОСТАВКА И ПОЛАГАНЕ НА УДАРОПОГЛЪЩАЩА НАСТИЛКА</t>
  </si>
  <si>
    <t>По архитектурен чертеж</t>
  </si>
  <si>
    <t>Доставка и полагане на армиран бетон, клас С20/25 , съответстващ по качество на изискванията в БДС EN 206-1:2002 и БДС EN 12620:2002+А1:2008. Уплътняването на бетоновата смес е задължително.</t>
  </si>
  <si>
    <t xml:space="preserve">Разваляне на съществуваща настилка от бетонови плочи по тротоари и пешеходни зони </t>
  </si>
  <si>
    <t xml:space="preserve">Бетоните плочи се депонират на депо
при спазване на ЗУО; </t>
  </si>
  <si>
    <t>Разваляне  на съществуваща настилка от бетонови плочи за последващо озеленяване</t>
  </si>
  <si>
    <t>Прорязане на бетонова настилка за полагане на бордюри</t>
  </si>
  <si>
    <t xml:space="preserve">Бетони бордюри се депонират на депо
при спазване на ЗУО; </t>
  </si>
  <si>
    <t>Демонтаж дограма</t>
  </si>
  <si>
    <t xml:space="preserve">Демонтаж покрив  </t>
  </si>
  <si>
    <t>Разбиване на стоманобетонни настилки  с компресорен къртач включително изрязване на армировката</t>
  </si>
  <si>
    <t>Разваляне тухлена зидария 250мм. на вароциментен разтвор, включително сваляне на отпадъците</t>
  </si>
  <si>
    <t xml:space="preserve">Изхвърляне на строителни  отпадъци от помещения до 3м. хоризонтално и 2м. вертикално </t>
  </si>
  <si>
    <t>Демонтаж метална покривна конструкция и метално хале</t>
  </si>
  <si>
    <t>Разбиване съществуваща бетонови настилка включително и тази на пасарелката</t>
  </si>
  <si>
    <t>Разбиването на бетоновите настилка да се изпълнява при спазване условията на Наредба 2 ЗБУТ чл.2 ал.2</t>
  </si>
  <si>
    <t xml:space="preserve">Разваляне на бетонови ивици и  бордюри </t>
  </si>
  <si>
    <t>т.</t>
  </si>
  <si>
    <t>Демонтажните работи и събарянето да се изпълняват при спазване условията на Наредба 2 ЗБУТ чл.2 ал.3</t>
  </si>
  <si>
    <t>Демонтажните работи и събарянето да се изпълняват при спазване условията на Наредба 2 ЗБУТ чл.2 ал.4</t>
  </si>
  <si>
    <t>Демонтажните работи и събарянето да се изпълняват при спазване условията на Наредба 2 ЗБУТ чл.2 ал.5</t>
  </si>
  <si>
    <t>Демонтажните работи и събарянето да се изпълняват при спазване условията на Наредба 2 ЗБУТ чл.2 ал.6</t>
  </si>
  <si>
    <t>Демонтажните работи и събарянето да се изпълняват при спазване условията на Наредба 2 ЗБУТ чл.2 ал.7</t>
  </si>
  <si>
    <t>Демонтажните работи да се изпълняват при спазване условията на Наредба 2 ЗБУТ чл.2 ал.3</t>
  </si>
  <si>
    <t>АРХИТЕКТУРА, БЛАГОУСТРОЙСТВО И ВЕРТИКАЛНА ПЛАНИРОВКА</t>
  </si>
  <si>
    <r>
      <t xml:space="preserve">           ДОСТАВКА И ПОЛАГАНЕ НА </t>
    </r>
    <r>
      <rPr>
        <b/>
        <i/>
        <sz val="10"/>
        <rFont val="Calibri"/>
        <family val="2"/>
        <charset val="204"/>
        <scheme val="minor"/>
      </rPr>
      <t>БЕТОННИ ВИБРОПРЕСОВАНИ ПЛОЧИ 30/30/5-ЧЕРВЕНИ</t>
    </r>
  </si>
  <si>
    <t>Уплътняване  земни почви  с трамбовка на пластове</t>
  </si>
  <si>
    <t xml:space="preserve">Пясъчна подложка  5см </t>
  </si>
  <si>
    <t>Уплътняване на земни почви с трамбовка</t>
  </si>
  <si>
    <t xml:space="preserve">Уплътняване на земни почви  с трамбовка </t>
  </si>
  <si>
    <t xml:space="preserve">Доставка и полагане на тактилни плочи съответстващи по качество на изискванията в БДС EN 1339 върху  цименто- пясъчен разтвор в съотношение 1:3 </t>
  </si>
  <si>
    <t>Облицовка стъпала с плочи 32/60/2-термолющен гранит на лепилна смес</t>
  </si>
  <si>
    <t>Строителните отпадъци се депонират на депо при спазване на ЗУО;</t>
  </si>
  <si>
    <t>ПОДОБЕКТ: ПОДПОРНА СТЕНА №4 - 13м.</t>
  </si>
  <si>
    <t xml:space="preserve">НАПРАВА НА МАШИНЕН ИЗКОП С БАГЕР </t>
  </si>
  <si>
    <t>ПОДОБЕКТ: ПОДПОРНА СТЕНА №3 - 124м.</t>
  </si>
  <si>
    <t xml:space="preserve">Доставка и полагане на полусуха бетонова смес В 8/10  съответстваща по качество на изискванията в БДС EN 206-1;2002 </t>
  </si>
  <si>
    <r>
      <t xml:space="preserve"> ДОСТАВКА И ПОЛАГАНЕ  </t>
    </r>
    <r>
      <rPr>
        <b/>
        <sz val="10"/>
        <rFont val="Calibri"/>
        <family val="2"/>
        <charset val="204"/>
        <scheme val="minor"/>
      </rPr>
      <t>ГРАНИТНИ БОРДЮРИ 32/30/15см.</t>
    </r>
  </si>
  <si>
    <t xml:space="preserve">Доставка и полагане на полусуха бетонова смес В 8/10 съответстваща по качество на изискванията в БДС EN 206-1;2002 </t>
  </si>
  <si>
    <t>Подложен бетон В 8/10  в основа бордюри 50/16/8см</t>
  </si>
  <si>
    <t>Доставка и монтаж вибропресовани бетонни плочи 30/30/5</t>
  </si>
  <si>
    <t>Доставка и полагане на полусух бетон /земновлажен/           В 8/10  в основа бордюри 32/30/15см</t>
  </si>
  <si>
    <t>Полагане гранитни бордюри 32/30/15см</t>
  </si>
  <si>
    <t>Подпорната стена е разделена на отделни ламели, като дължината им е 10.00 метра. Между отделните ламели се изпълнява фуга - 2см, като същата се запълва със стиропор.фибран и пластичен материал/</t>
  </si>
  <si>
    <t>Полагане на армиран бетон клас С 20/25 за стени с деб. над 15см.</t>
  </si>
  <si>
    <t>Изработка и монтаж армировка В500В- обикновенна и средна сложност     ф 6-12мм от стомана А3</t>
  </si>
  <si>
    <t>Изработка и монтаж армировка В500В- обикновенна и средна сложност     ф 14-50мм от стомана А1</t>
  </si>
  <si>
    <t>Полагане на подложен бетон клас С 8/10 с дебелина до 15см. в основа стени</t>
  </si>
  <si>
    <t>Полагане на армиран бетон клас С 20/25 за стъпала с деб. над 15см.</t>
  </si>
  <si>
    <t>Доставка и полагане на  асфалтобетон, с добавка за повишаване температурата на омекване на битума, изпълняваща ролята и на адхезионна добавка,  включително всички свързани с това разходи. Да се спазват изискванията на БДС 4132-90</t>
  </si>
  <si>
    <t>Монтажа  да се изпълнява при спазване условията на Наредба 2 ЗБУТ чл.2 ал.2 Профилните тръби, от които ще се изпълняват парапетите да отговарят на EN10025 ; EN10111</t>
  </si>
  <si>
    <t>Да се спазват изискванията за защита на метални материали срещу корозия и вероятност за корозия в атмосферни условия, да се класифицира, определя и оценява  корозионната агресивност на атмосферните условия на околната среда при спазване на БДС EN 12500:2002</t>
  </si>
  <si>
    <t>Изпълнение по архитектурни чертежи и при спазване  изискванията на ПИП СМР</t>
  </si>
  <si>
    <t>Монтажа на спирката да се изпълнява при спазване условията на Наредба 2 ЗБУТ чл.2 ал.2 и ПИП СМР</t>
  </si>
  <si>
    <t>Полагането на плочите да се осъществява при спазване изискванията на ПИП СМР и при съответствие на БДС 17048-89, БДС 7717-75</t>
  </si>
  <si>
    <t>Улично осветление</t>
  </si>
  <si>
    <t xml:space="preserve">Трасиране на кабелна линия </t>
  </si>
  <si>
    <t>км.</t>
  </si>
  <si>
    <t>Изкоп 0.8/0.4 метра и обратно засипване</t>
  </si>
  <si>
    <t>м.</t>
  </si>
  <si>
    <t>Демонтаж тролейбусни стълбове</t>
  </si>
  <si>
    <t>Демонтаж стълбове УО - 4 метра</t>
  </si>
  <si>
    <t>Направа фундамент за стълб на УО 0.8/0.8/0.1 метра</t>
  </si>
  <si>
    <t>Доставка и монтаж стълб за УО h-9 метра, анкерно изпълнение</t>
  </si>
  <si>
    <t>Доставка и монтаж стълб за УО h-4 метра, анкерно изпълнение</t>
  </si>
  <si>
    <t>Доставка и монтаж улично осветително тяло (LED - 120W, IP66, 3000÷4000K)</t>
  </si>
  <si>
    <t>БДС EN 60598-2-3:2003/A1:2011</t>
  </si>
  <si>
    <t>Доставка и монтаж улично осветително тяло (LED - 90W, IP66, 3000÷4000K)</t>
  </si>
  <si>
    <t>Доставка и монтаж улично осветително тяло (LED - 30W, IP66, 3000÷4000K)</t>
  </si>
  <si>
    <t>Доставка и монтаж рогатка</t>
  </si>
  <si>
    <t>Доставка и монтаж светещ квадрат (със стойка за земя 30 см)</t>
  </si>
  <si>
    <t>LED - 1.5W, 24V DC IP66</t>
  </si>
  <si>
    <t>Доставка и полагане гофрирана тръба Ф40</t>
  </si>
  <si>
    <t>тип "Копофлекс"</t>
  </si>
  <si>
    <t>Армиране с бетон гофрирана тръба Ф40</t>
  </si>
  <si>
    <t>Доставка и полагане гофрирана тръба Ф23</t>
  </si>
  <si>
    <t>Доставка и изтегляне кабел САВТ - 3х10+6 мм² в гофрирана тръба</t>
  </si>
  <si>
    <t>Доставка и изтегляне кабел СВТ - 3х1.5 мм² в гофрирана тръба</t>
  </si>
  <si>
    <t>Доставка и изтегляне кабел СВТ - 3х1.5 мм² през стълб</t>
  </si>
  <si>
    <t>Доставка и монтаж клемна кутия за стълб с АП</t>
  </si>
  <si>
    <t>Доставка и монтаж захранване с ел. табло IP66</t>
  </si>
  <si>
    <t>30W 230/24V DC, IP65</t>
  </si>
  <si>
    <t>Доставка и монтаж разколонителна кутия IP66 със щуцери</t>
  </si>
  <si>
    <t xml:space="preserve">(120x120x80) </t>
  </si>
  <si>
    <t>Направа заземител с три кола</t>
  </si>
  <si>
    <t>Направа разделка САВТ - 3х10+6 мм²</t>
  </si>
  <si>
    <t>Свързване кабел СВТ - 3х1.5 мм²</t>
  </si>
  <si>
    <t>Изместване Кабели СрН и НН</t>
  </si>
  <si>
    <t>Изкоп 1.10/0.6 метра и обратно засипване</t>
  </si>
  <si>
    <t>Изкоп 1.10/0.8 метра и обратно засипване</t>
  </si>
  <si>
    <t>Доставка и полагане PVC тръба Ф110</t>
  </si>
  <si>
    <t>Направа кабелна шахта - голяма</t>
  </si>
  <si>
    <t>2.6/2.6/1.8 метра</t>
  </si>
  <si>
    <t>Направа кабелна шахта - средна</t>
  </si>
  <si>
    <t>1.5/1.5/1.6 метра</t>
  </si>
  <si>
    <t>Армиране тръбна мрежа</t>
  </si>
  <si>
    <t>Доставка и изтегляне кабел САВТ - 3х185+95 мм² в PVC тръба Ф110</t>
  </si>
  <si>
    <t>Доставка и изтегляне кабел 3xNA2XS(F)2Y/20kV - 1x185 мм²</t>
  </si>
  <si>
    <t>Направа съединителна муфа на кабел САВТ - 3х185+95 (вкл. муфа)</t>
  </si>
  <si>
    <t>Направа съдинителна муфа на кабел NA2XS(F)2Y/20kV - 1x185 (вкл. муфа)</t>
  </si>
  <si>
    <t>Доставка и монтаж IP камера 2 Мегапиксела, FullHD 1080p@25 кад/сек, IP66</t>
  </si>
  <si>
    <t xml:space="preserve">варифокален обектив 2.8~12 мм </t>
  </si>
  <si>
    <t>Доставка и монтаж закрепваща скоба за камера за стълб УО</t>
  </si>
  <si>
    <t>Доставка и монтаж разклонителна кутия IP66</t>
  </si>
  <si>
    <t>100/100/70 mm</t>
  </si>
  <si>
    <t xml:space="preserve">Доставка и изтегляне кабел STP cat.6 </t>
  </si>
  <si>
    <t>4x2xAWG23</t>
  </si>
  <si>
    <t xml:space="preserve">Кримпване RJ45 </t>
  </si>
  <si>
    <t>Доставка и монтаж табло IP66, със заключващ механизъм</t>
  </si>
  <si>
    <t>метално, 600х600х250</t>
  </si>
  <si>
    <t xml:space="preserve">Доставка и монтаж медиа конвертор </t>
  </si>
  <si>
    <t>10/100/1000</t>
  </si>
  <si>
    <t>Доставка и монтаж 6 портов суич</t>
  </si>
  <si>
    <t>Доставка и монтаж захрнване 230/12VDC, 100W, IP65</t>
  </si>
  <si>
    <t>Демонтаж и монтаж съществуваща пешеходна светофарна уредба</t>
  </si>
  <si>
    <t>Доставка и монтаж улично осв. тяло (LED - 90W, IP66, 3000÷4000K)</t>
  </si>
  <si>
    <t>Доставка и изтегляне кабел САВТ - 3х16+10 мм² в гофрирана тръба Ф40</t>
  </si>
  <si>
    <t>Направа фундамент за стълб на УО 0.6/0.6/0.8 метра</t>
  </si>
  <si>
    <t>Доставка и изтегляне кабел САВТ - 3х6+4 мм² в гофрирана тръба</t>
  </si>
  <si>
    <t>Доставка и монтаж ел. табло УО</t>
  </si>
  <si>
    <t>120x120x80</t>
  </si>
  <si>
    <t>Прорязването на бетона да се изпълнява при спазване условията на Наредба 2 ЗБУТ чл.2 ал.2и  ПИП СМР</t>
  </si>
  <si>
    <t xml:space="preserve">           Улично осветление</t>
  </si>
  <si>
    <t xml:space="preserve">Разваляне на съществуващи  улични бетонни бордюри 
</t>
  </si>
  <si>
    <t>1.</t>
  </si>
  <si>
    <t>Разкъртване, вкл. рязане асф. настилка с дебелина до 20см.</t>
  </si>
  <si>
    <t>2.</t>
  </si>
  <si>
    <t>Изкоп с багер на самосвал</t>
  </si>
  <si>
    <t>м3</t>
  </si>
  <si>
    <t>3.</t>
  </si>
  <si>
    <t>Ръчен изкоп с шир.до 1,20.Н до 2м., з.п., по улици</t>
  </si>
  <si>
    <t>4.</t>
  </si>
  <si>
    <t>Изкоп в ск.п. шир. до 1,20, Н до 2м., с къртач, по улици</t>
  </si>
  <si>
    <t>5.</t>
  </si>
  <si>
    <t>Товарене з.п. на самосвал, ръчно</t>
  </si>
  <si>
    <t>6.</t>
  </si>
  <si>
    <t>Товарене на ск.почви на самосвал</t>
  </si>
  <si>
    <t>7.</t>
  </si>
  <si>
    <t>Укрепване тесни изкопи</t>
  </si>
  <si>
    <t>8.</t>
  </si>
  <si>
    <t>Пясъчна подложка под тръби, тръмбована</t>
  </si>
  <si>
    <t>9.</t>
  </si>
  <si>
    <t>Засипване с пясък ,вкл.трамбоване</t>
  </si>
  <si>
    <t>10.</t>
  </si>
  <si>
    <t>Засипване изкоп с трошляк, вкл.трамбоване</t>
  </si>
  <si>
    <t>11.</t>
  </si>
  <si>
    <t>Възстановяване асф.н-ка с деб.10см.</t>
  </si>
  <si>
    <t>12.</t>
  </si>
  <si>
    <t>Превоз излишни маси на 10км. със самосвал</t>
  </si>
  <si>
    <t>13.</t>
  </si>
  <si>
    <t>Дост. и полаг. гофрирани РЕ тръби, муфени,ф200, за канализация</t>
  </si>
  <si>
    <t>14.</t>
  </si>
  <si>
    <t>Също ф250</t>
  </si>
  <si>
    <t>15.</t>
  </si>
  <si>
    <t>Също ф315</t>
  </si>
  <si>
    <t>16.</t>
  </si>
  <si>
    <t>Доставка и полагане РЕ разклонители 200/200/45 градуса</t>
  </si>
  <si>
    <t>17.</t>
  </si>
  <si>
    <t>Също ф250/200/45градуса</t>
  </si>
  <si>
    <t>18.</t>
  </si>
  <si>
    <t>РШ от сглоб.елементи до 2м., чуг.капак</t>
  </si>
  <si>
    <t>19.</t>
  </si>
  <si>
    <t>Също, до 3м.</t>
  </si>
  <si>
    <t>20.</t>
  </si>
  <si>
    <t>Едноставен отток с чуг.решетка</t>
  </si>
  <si>
    <t>21.</t>
  </si>
  <si>
    <t>Двуставен отток с чуг.решетка</t>
  </si>
  <si>
    <t>22.</t>
  </si>
  <si>
    <t>Повдигане/сваляне отток</t>
  </si>
  <si>
    <t>23.</t>
  </si>
  <si>
    <t>24.</t>
  </si>
  <si>
    <t>Изкоп ръчен, Н до 4м., зп</t>
  </si>
  <si>
    <t>25.</t>
  </si>
  <si>
    <t>Също в ск.п</t>
  </si>
  <si>
    <t>26.</t>
  </si>
  <si>
    <t>Изкоп с багер на самосвал, Н до 4м.</t>
  </si>
  <si>
    <t>27.</t>
  </si>
  <si>
    <t>Шахта за градински хидрант</t>
  </si>
  <si>
    <t>Кофраж за опорни блокове</t>
  </si>
  <si>
    <t>Дост.и полагане бетон В20-оп.блок</t>
  </si>
  <si>
    <t>Шахта за водомер по детайл</t>
  </si>
  <si>
    <t>Водомер 3/4", 5м3/час</t>
  </si>
  <si>
    <t>СК 3/4"</t>
  </si>
  <si>
    <t>Тръби PEHDф25,PN10, бърза връзка</t>
  </si>
  <si>
    <t>Водовземна скоба ф200/1"-ел.заварка</t>
  </si>
  <si>
    <t>ТСК до 2", комплект</t>
  </si>
  <si>
    <t>Дост.и полагане  РЕ тръби ф500х29,7,PN10, челна заварка</t>
  </si>
  <si>
    <t>Демонтаж и монтаж чуг.коляно ф500/90градуса</t>
  </si>
  <si>
    <t>Фланцов накрайник РРЕф500, комплект</t>
  </si>
  <si>
    <t>Доставка и монтаж ХОф500/10атм.</t>
  </si>
  <si>
    <t>Дезинфекция водопровод ф500</t>
  </si>
  <si>
    <t>100м</t>
  </si>
  <si>
    <t>Изпитване водопровод ф500</t>
  </si>
  <si>
    <t>Дъждоприемна решетка 20/20 с бет. дъно и стени по детайл</t>
  </si>
  <si>
    <t xml:space="preserve">Да се изпълнява при спазване условията на Наредба 2 ЗБУТ чл.2 ал.2 и ПИПСМР.
 </t>
  </si>
  <si>
    <t>Загребване и изкопаване земни и скални маси. Отместване на по-едри камъни встрани. Придвижване на багера през време на работата. Почистване и приемане на машината между смените. Почистване забоя от паднали маси при натоварване, подравняване на площадката около багера. Почистване на кофата.</t>
  </si>
  <si>
    <t xml:space="preserve">Изкопаване на почвата с лопати, кирки и лостове. Изхвърляне на изкопаната почва извън изкопа с оставяне берма 0,40 - 0,50 м или платформа. Подравняване и оформяне стените и дъното на изкопа; направа, поставяне, разваляне и пренасяне на работните платформи. </t>
  </si>
  <si>
    <t>Свързване на маркуча с въздухопровода, продухване, свързване на къртача с маркуча и откачането му в края на работата. Разкъртване на скалните почви с пневматичен къртач и откачването му след завършване на разкъртването. Смазване на къртачите. Смяна на шилата. Преместване на работното място през време на разкъртването. Обрушване на надвиснали камъни. Оформяне и подравняване на изкопа с къртач, кирки, лостове и изхвърляне на изкопаната скалната маса извън изкопа с оставяне на берма от 0,50 м или на платформа. Прехвърляне по платформи или по стъпала с поставяне, пренасяне и разваляне на платформите.</t>
  </si>
  <si>
    <t>Доставка и полагане на пясък, фракция с размер на зърната от 0-5мм по БДС ЕN 13139; 2004  за подложка;</t>
  </si>
  <si>
    <t>Доставка и полагане на пясък, фракция с размер на зърната от 0-5мм по БДС ЕN 13139; 2004;</t>
  </si>
  <si>
    <t xml:space="preserve">Трамбован уплътнен пласт  НТК по БДС ЕN 13242:2004 + А 11:2007;ЕN 13242:2002/АС:2004 фракция от 0-63мм с максимална плътност по БДС  8497 ; </t>
  </si>
  <si>
    <t>БДС EN 13476</t>
  </si>
  <si>
    <t>БДС EN 1433</t>
  </si>
  <si>
    <t xml:space="preserve">БДС EN 1433 </t>
  </si>
  <si>
    <t>Доставка и полагане на пясък, фракция с размер на зърната от 0-5мм по БДС ЕN 13139; 2004  за подложка, с трамбоване;</t>
  </si>
  <si>
    <t>При полагане на бетона, същият да се вибрира.При зимни условия да не се допуска изпълнение на бетоновите работи при температура по - ниска от средна дневна 0 градуса .</t>
  </si>
  <si>
    <t>DIN 3230 (ЕN 2266)</t>
  </si>
  <si>
    <t>БДС EN 12201</t>
  </si>
  <si>
    <t>БДС EN 10242</t>
  </si>
  <si>
    <t>EN 1092-1</t>
  </si>
  <si>
    <t>БДС EN 1074:2004</t>
  </si>
  <si>
    <t>Засипване изкоп с пясък, вкл.трамбоване</t>
  </si>
  <si>
    <t>Също ф630</t>
  </si>
  <si>
    <t>Също ф250/200/45градуса и 300/200</t>
  </si>
  <si>
    <t>Пробиване на отвор 40/40 в стена 50см.</t>
  </si>
  <si>
    <t>Разваляне тротоар</t>
  </si>
  <si>
    <t>Тротоар възстановяване</t>
  </si>
  <si>
    <t xml:space="preserve">Доставка и полагане на плочи съответстващи по качество на изискванията в БДС EN 1339 върху  цименто- пясъчен разтвор в съотношение 1:3 </t>
  </si>
  <si>
    <t>Ръчен изкоп за ПХ</t>
  </si>
  <si>
    <t>Пясъчна подложка</t>
  </si>
  <si>
    <t>Доставка и полагане РЕ тръби ф75</t>
  </si>
  <si>
    <t>Полиетиленови (PE) тръби за водоснабдяване. Изисквания БДС ISO 4427:2002</t>
  </si>
  <si>
    <t>Доставка и полагане части за РЕ ф75</t>
  </si>
  <si>
    <t>Доставка и монтаж ПХ ф80, надземен</t>
  </si>
  <si>
    <t xml:space="preserve">EN 14384:205 </t>
  </si>
  <si>
    <t>Пясъчна подложка под тръби, трамбована</t>
  </si>
  <si>
    <t>Дост. и полаг. Гофр. РЕ тръби, муфени,ф200, за канализация</t>
  </si>
  <si>
    <t>СТОЙНОСТ ПОДПОРНА СТЕНА № 1</t>
  </si>
  <si>
    <t>Доставка и полагане на армиран бетон, клас С20/25 за подпорната стена, съответстващ по качество на изискванията в БДС EN 206-1:2002 и БДС EN 12620:2002+А1:2008. Уплътняването на бетоновата смес е задължително , както  добавки за водоплътност 0,8 и мразоустойчивост -150</t>
  </si>
  <si>
    <t xml:space="preserve">           Изместване Кабели СрН и НН</t>
  </si>
  <si>
    <t xml:space="preserve">          Видео наблюдение</t>
  </si>
  <si>
    <t xml:space="preserve">ИЗГРАЖДАНЕ  БЕТОНОВИ ПОДПОРНИ СТЕНИ ;СТОМАНО- БЕТОННИ СТЪПАЛА; ОБЛИЦОВКА СТЪПАЛА С ПЛОЧИ 32/60/2 - ТЕРМОЛЮЩЕН ГРАНИТ </t>
  </si>
  <si>
    <t>ДОСТАВКА И МОНТАЖ МЕТАЛНИ ПАРАПЕТИ</t>
  </si>
  <si>
    <r>
      <t xml:space="preserve"> ДОСТАВКА И ПОЛАГАНЕ НА </t>
    </r>
    <r>
      <rPr>
        <b/>
        <i/>
        <sz val="10"/>
        <rFont val="Calibri"/>
        <family val="2"/>
        <charset val="204"/>
        <scheme val="minor"/>
      </rPr>
      <t>БЕТОННИ ВИБРОПРЕСОВАНИ ПЛОЧИ 30/30/5-ЧЕРВЕНИ</t>
    </r>
  </si>
  <si>
    <t>Доставка и настилка с плочи 35/60/4-термолющен гранит върху полусуха /земновлажна/ бетонова смес</t>
  </si>
  <si>
    <t>НАСТИЛКИ</t>
  </si>
  <si>
    <t xml:space="preserve">Демонтаж и почистване с пясъкоструйна машина скулптурни фигури и подстаментите им с цел   последващ монтаж </t>
  </si>
  <si>
    <t>Насип на земни почви с уплътняване на пластове по 10см.</t>
  </si>
  <si>
    <t xml:space="preserve">Уплътняване на земни почви с трамбовка на пластове </t>
  </si>
  <si>
    <t xml:space="preserve">Уплътняване на земни почви  с трамбовка на пластове </t>
  </si>
  <si>
    <t>Монтажните работи да се изпълняват при спазване условията на Наредба 2 ЗБУТ чл.2 ал.3 и ПИП СМР</t>
  </si>
  <si>
    <t>Двойно армирана бетонова настилка 20см. под настилка от термолющен гранит в зоната на скулптурните фигури</t>
  </si>
  <si>
    <t>Монтаж  скулптурни фигури след демонтиране  и почистване с пясъкоструен апарат.</t>
  </si>
  <si>
    <t>Изпълнение на заскаляване от уплътнена речна баластра и глина на пластове</t>
  </si>
  <si>
    <t>ДОСТАВКА И МОНТАЖ КОМБИНИРАНО ДЕТСКО СЪОРЪЖЕНИЕ 2</t>
  </si>
  <si>
    <t>Конструкцията на съоръжението е проектирана съгласно изискванията на EN1176-1; Окачването на седалката е чрез метална верига и е съобразено със специфичните изисквания на БДС EN 1176-2; Пързалките са придружени с необходимата Декларация за съответствие, издадена въз основа на Изпитвателен протокол от лицензирана лаборатория за съответствие на изискванията на БДС EN 71-3</t>
  </si>
  <si>
    <t>Доставка и монтаж комбинирана детско съоръжение 2</t>
  </si>
  <si>
    <t>ДОСТАВКА И МОНТАЖ КОМБИНИРАНО ДЕТСКО СЪОРЪЖЕНИЕ 1</t>
  </si>
  <si>
    <t>Доставка и монтаж комбинирана детско съоръжение 1</t>
  </si>
  <si>
    <t>Беседката е в комплект с пейки и маса съответства на изискванията на Нормите за проектиране на дървени конструкции („Бюлетин за строителство и архитектура”, бр. 5-6, 1990 г.) За производството на конструктивните елементи е използвана подбрана и изсушена иглолистна дървесина Всички детайли са шлайфани, импрегнирани и двуслойно лакирани с лакове за външна употреба. Сглобките са осъществени чрез поцинкован, метален резбови обков. Всички останали метални части и елементи на съоръжението са защитени срещу действието на атмосферни влияния с нетоксични покрития. Покривите на беседките се изработват от дървена конструкция, покрита с OSB и битумни керемиди с цветна посипка. Конструирани са да издържат на необходимите натоварвания на сняг, вятър и температура</t>
  </si>
  <si>
    <t>Доставка и монтаж беседка</t>
  </si>
  <si>
    <t>ДОСТАВКА И МОНТАЖ ПЕЙКИ</t>
  </si>
  <si>
    <t>Доставка и монтаж пейки</t>
  </si>
  <si>
    <t>ДОСТАВКА И МОНТАЖ БЕСЕДКИ</t>
  </si>
  <si>
    <t>Паркова пейка от метална конструкция и дървени седалка и облегалка, стационарно поставена към съществуващия терен чрез анкериране. Закрепването на всички дървени детайли към металната част е чрез болтове с оглед предпазване от вандализъм. Монтажа да се извършва при спазване условията на Наредба 2 ЗБУТ чл.2 ал.3</t>
  </si>
  <si>
    <t>ДОСТАВКА И МОНТАЖ КОШ ОТПАДЪЦИ</t>
  </si>
  <si>
    <t>Доставка и монтаж кош отпадъци</t>
  </si>
  <si>
    <t>Разваляне съществуваща асфалтова настилка</t>
  </si>
  <si>
    <t>Демонтажните работи  да се изпълняват при спазване условията на Наредба 2 ЗБУТ чл.2 ал.6</t>
  </si>
  <si>
    <t xml:space="preserve">Уплътняване на земни почви трамбовка на пластове по </t>
  </si>
  <si>
    <t>Настилката да съответства на Европейския Стандарт БДС EN 1177, Допълнение A.1 с всички характеристики на насипните ударопоглъщащи настилки.</t>
  </si>
  <si>
    <t>Демонтажа на спирката да се изпълни при спазване условията на Наредба 2 ЗБУТ чл.2 ал.2 и  ПИП СМР</t>
  </si>
  <si>
    <t>Развалянето на плочите да се изпълни при спазване условията на Наредба 2 ЗБУТ чл.2 ал.2и  ПИП СМР</t>
  </si>
  <si>
    <t>Разбиването на бетона да се изпълни при спазване условията на Наредба 2 ЗБУТ чл.2 ал.2и  ПИП СМР</t>
  </si>
  <si>
    <t>Подложен бетон С 8/10 в основа бордюри 50/35/18см</t>
  </si>
  <si>
    <t xml:space="preserve">Доставка и полагане на полусуха бетонова смес с 8/10 съответстваща по качество на изискванията в БДС EN 206-1;2002 </t>
  </si>
  <si>
    <t xml:space="preserve">Доставка и полагане на полусуха бетонова смес С 8/10 съответстваща по качество на изискванията в БДС EN 206-1;2002 </t>
  </si>
  <si>
    <t>Подложен бетон С 8/10 в основа бордюри 50/16/8см</t>
  </si>
  <si>
    <t xml:space="preserve">Доставка и полагане на полусуха бетонова смес  С 8/10 съответстваща по качество на изискванията в БДС EN 206-1;2002 </t>
  </si>
  <si>
    <t xml:space="preserve">Основата, върху която ще се полагат пластовете трошен камък с подбрана зърнометрия да бъде подравнена и уплътнена до проектна плътност. Не се допуска полагане върху наводнена, замърсена и неуплътнена основа.  При приемане на земната основа  се спазват изискванията на -  БДС 646-81  </t>
  </si>
  <si>
    <t>Направа на подосновен пласт за пешеходни настилки - трамбован уплътнен пласт  НТК съответстващ на БДС ЕN 13242:2004 + А 11:2007;ЕN 13242:2002/АС:2004 фракция от 0-63мм с максимална плътност по БДС  8497 ; дебелина на пласта съответстваща на приложените арх. детайли;</t>
  </si>
  <si>
    <t>Направа на подосновен пласт за пешеходни настилки - трамбован уплътнен пласт  НТК по БДС ЕN 13242:2004 + А 11:2007;ЕN 13242:2002/АС:2004 фракция от 0-40мм с максимална плътност по БДС  8497 ; дебелина на пласта съответстваща на приложените арх. детайли;</t>
  </si>
  <si>
    <t>Направа на подосновен пласт за пешеходни настилки - трамбован уплътнен пласт  НТК по БДС ЕN 13242:2004 + А 11:2007;ЕN 13242:2002/АС:2004 фракция от 0-63мм с максимална плътност по БДС  8497 ; дебелина на пласта съответстваща на  приложени арх. детайли;</t>
  </si>
  <si>
    <t>Направа на подосновен пласт за пешеходни настилки - трамбован уплътнен пласт  НТК по БДС ЕN 13242:2004 + А 11:2007;ЕN 13242:2002/АС:2004 фракция от 0-40мм с максимална плътност по БДС  8497 ; дебелина на пласта съответстваща на  приложени арх. детайли;</t>
  </si>
  <si>
    <t>Монтажа  да се изпълнява при спазване условията на Наредба 2 ЗБУТ чл.2 ал.2 Профилните тръби, от които ще се изпълняват парапетите да отговарят на EN10025 ;EN10111</t>
  </si>
  <si>
    <t>70% механизиран, 30%ръчен, за отстраняване на  съществуващ подосновен пласт, прехвърляне с малогабаритна техника и товарене на транспорт</t>
  </si>
  <si>
    <t>Доставка и полагане на полусух бетон /земновлажен/           С 8/10   в основа бордюри 50/35/18см</t>
  </si>
  <si>
    <t xml:space="preserve">Доставка и полагане на полусуха бетонова смес С 8/10  съответстваща по качество на изискванията в БДС EN 206-1;2002 </t>
  </si>
  <si>
    <t>Направа на подосновен пласт за пешеходни настилки - трамбован уплътнен пласт  НТК по БДС ЕN 13242:2004 + А 11:2007;ЕN 13242:2002/АС:2004 фракция от 0-40мм с максимална плътност по БДС  8497 ; дебелина на пласта съответстващ на приложените арх.  детайли;</t>
  </si>
  <si>
    <t>ДОСТАВКА И ПОЛАГАНЕ НА  ПЛОЧИ ТЕРМОЛЮЩЕН ГРАНИТ 60/35/4 ВЪРХУ ПОЛУСУХА /ЗЕМНОВЛАЖНА/ БЕТОНОВА СМЕС</t>
  </si>
  <si>
    <t xml:space="preserve">Кош за отпадаци с размери 380/380/600мм; изработен от армиран бетон; повърхностна обработка мита мозайка - бяла; повърхностно покритие - лак за камък; вътрешна поцинкована кофа с вместимост 35л; 
</t>
  </si>
  <si>
    <t>Антикорозионна обработка, грундиране и боядисване съществуващи метални парапети</t>
  </si>
  <si>
    <t xml:space="preserve">ДОСТАВКА И МОНТАЖ МЕТАЛНИ ПАРАПЕТИ ;ПОВЪРХНОСТНА ОБРАБОТКА НА СЪЩЕСТВУВАЩИ </t>
  </si>
  <si>
    <t>кг.</t>
  </si>
  <si>
    <t xml:space="preserve">Пейка с размери 2000/440/450мм; тегло 310кг., изработена от армиран бетон; повърхностна обработка мита мозайка - бяла; повърхностно покритие - импрегнант за камък; </t>
  </si>
  <si>
    <t xml:space="preserve">Кош за отпадаци с размери 380/380/600мм; изработен от армиран бетон; повърхностна обработка мита мозайка - бяла; повърхностно покритие - лак за камък; вътрешна поцинкована кофа с вместимост 35л; </t>
  </si>
  <si>
    <t>Да се изпълнява при спазване условията на Наредба 2 ЗБУТ чл.2 ал.2 и ПИПСМР.</t>
  </si>
  <si>
    <t>Изкопите трябва да бъдат отдалечени от сгради, съоръжения и пътно движение. Кофражът се поставя в почистен до основата си изкоп. За достигане височината на изкопа се използват надстройки, които се фиксират с болтове към основата.Сглобяването на укрепването се извършва извън изкопа.Празното пространство между укрепващия бокс и изкопа трябва да се запълва с пръст и да се уплътнява!Горният ръб на укрепването трябва да излиза минимум 5 см над земята.</t>
  </si>
  <si>
    <t>Изпълнение съгласно проекта.Да се изпълнява при спазване условията на Наредба 2 ЗБУТ чл.2 ал.2 и ПИПСМР.</t>
  </si>
  <si>
    <t>Измерване на разход на вода в затворени тръбопроводи. Водомери за студена питейна вода. Части 1 - 3
БДС ISO 4064:2002ISO 9001:2009, ISO 14001:2005, PN-N 18001:2004</t>
  </si>
  <si>
    <t>АРХИТЕКТУРА, БЛАГОУСТРОЙСТВО и ВЕРТИКАЛНА ПЛАНИРОВКА</t>
  </si>
  <si>
    <t>I.</t>
  </si>
  <si>
    <t>II.</t>
  </si>
  <si>
    <t>Част АРХИТЕКТУРА, БЛАГОУСТРОЙСТВО И ВЕРТИКАЛНА ПЛАНИРОВКА</t>
  </si>
  <si>
    <t xml:space="preserve">            Част ПАРКОУСТРОЙСТВО</t>
  </si>
  <si>
    <t xml:space="preserve">ДОПЪЛНИТЕЛНИ ДЕЙНОСТИ </t>
  </si>
  <si>
    <t>Общо доп.дейности:</t>
  </si>
  <si>
    <t>ОБЩО Част ПАРКОУСТРОЙСТВО:</t>
  </si>
  <si>
    <t>Част  ЕЛ</t>
  </si>
  <si>
    <t>Общо улично осветление</t>
  </si>
  <si>
    <t>Общо изместване Кабели СрН и НН:</t>
  </si>
  <si>
    <t>Общо демонтажни работи:</t>
  </si>
  <si>
    <t>Демонтаж съществуваща автобусна спирка с цел преместване</t>
  </si>
  <si>
    <t xml:space="preserve">I. </t>
  </si>
  <si>
    <t>ОБЩО  АРХИТЕКТУРА, БЛАГОУСТРОЙСТВО И ВЕРТИКАЛНА ПЛАНИРОВКА</t>
  </si>
  <si>
    <t>ОБЩО  АРХИТЕКТУРА, БЛАГОУСТРОЙСТВО И ВЕРТИКАЛНА ПЛАНИРОВКА:</t>
  </si>
  <si>
    <t>Част ПЪТНА</t>
  </si>
  <si>
    <t>Общо ЗЕМНИ РАБОТИ:</t>
  </si>
  <si>
    <t>Общо АСФАЛТОВИ РАБОТИ:</t>
  </si>
  <si>
    <t>Общо ПЪТНИ РАБОТИ:</t>
  </si>
  <si>
    <t>ОБЩО част ПЪТНА:</t>
  </si>
  <si>
    <t>Общо ДЕМОНТАЖНИ РАБОТИ:</t>
  </si>
  <si>
    <t>Част КОНСТРУКЦИИ</t>
  </si>
  <si>
    <t>ОБЩО част КОНСТРУКЦИИ (ПОДПОРНИ СТЕНИ 3 И 4):</t>
  </si>
  <si>
    <t>Част ПАРКОУСТРОЙСТВО</t>
  </si>
  <si>
    <t>ОБЩО част ПАРКОУСТРОЙСТВО:</t>
  </si>
  <si>
    <t>Част ЕЛ</t>
  </si>
  <si>
    <t xml:space="preserve"> Общо Улично осветление:</t>
  </si>
  <si>
    <t>Общо видеонаблюдение:</t>
  </si>
  <si>
    <t>Общо ВОДОПРОВОД:</t>
  </si>
  <si>
    <t>III.</t>
  </si>
  <si>
    <t xml:space="preserve">IV. </t>
  </si>
  <si>
    <t>V.</t>
  </si>
  <si>
    <t>VI.</t>
  </si>
  <si>
    <t>Част  АРХИТЕКТУРА, БЛАГОУСТРОЙСТВО И ВЕРТИКАЛНА ПЛАНИРОВКА</t>
  </si>
  <si>
    <t xml:space="preserve">II. </t>
  </si>
  <si>
    <t xml:space="preserve">OБЩО АРХИТЕКТУРА, БЛАГОУСТРОЙСТВО И ВЕРТИКАЛНА ПЛАНИРОВКА: </t>
  </si>
  <si>
    <t>Част КОНСТРУКЦИИ:</t>
  </si>
  <si>
    <t xml:space="preserve">III. </t>
  </si>
  <si>
    <t xml:space="preserve">Oбщо част КОНСТРУКЦИИ: </t>
  </si>
  <si>
    <t>ДОПЪЛНИТЕЛНИ ДЕЙНОСТИ</t>
  </si>
  <si>
    <t>Общо ДОПЪЛНИТЕЛНИ ДЕЙНОСТИ:</t>
  </si>
  <si>
    <t>Общо част ПАРКОУСТРОЙСТВО</t>
  </si>
  <si>
    <t>OБЩО част ЕЛ:</t>
  </si>
  <si>
    <t>ДДС:</t>
  </si>
  <si>
    <t xml:space="preserve">I. Иглолистни дървета </t>
  </si>
  <si>
    <t>III. Иглолистни храсти</t>
  </si>
  <si>
    <t>IV. Широколоистни храсти</t>
  </si>
  <si>
    <t>Затревяване с тревни смески</t>
  </si>
  <si>
    <t xml:space="preserve">Доставка на хумусна почва мин. 20см пласт, разтилане, валиране и фино подравняване, механизирано и ръчно (подготовка за засаждане на растения и затревяване) и почистване от дребни отпадъци. </t>
  </si>
  <si>
    <t>Зачимяване /полагане на тревен чим/</t>
  </si>
  <si>
    <t xml:space="preserve">II. Широколистни дървета </t>
  </si>
  <si>
    <t>Доставка, засаждане в дупки с размер 70/70/60 см и укрепванес 3 броя обтяжки, поливане и всички свързани с това разходи</t>
  </si>
  <si>
    <t>Доставка, засаждане в дупки с размер 80/80/70 см и укрепванес 3 броя обтяжки, поливане и всички свързани с това разходи</t>
  </si>
  <si>
    <t>Доставка и засаждане в дупки 20/20/30 см, поливане и всички свързани с това разходи</t>
  </si>
  <si>
    <t>Доставка и засаждане, поливане и всички свързани с това разходи</t>
  </si>
  <si>
    <t xml:space="preserve">I. Широколистни дървета </t>
  </si>
  <si>
    <t>II. Иглолистни храсти</t>
  </si>
  <si>
    <t>III. Широколоистни храсти</t>
  </si>
  <si>
    <t>IV. Сезонни цветя</t>
  </si>
  <si>
    <t>Acer platanoides 'Globosum' /Шестил/</t>
  </si>
  <si>
    <t>Platanus x acerifolia /Яворолистен платан/</t>
  </si>
  <si>
    <t>Taxus baccata /Тис/</t>
  </si>
  <si>
    <t>Ligustrum ovalifolium /Птиче грозде/</t>
  </si>
  <si>
    <t>Lonicera nitida 'Lemon Beauty' /Лъскав нокът/</t>
  </si>
  <si>
    <t>Сезонни цветя в характерен цвят</t>
  </si>
  <si>
    <t>минимална стъблена височина 220 см, контейнер/ бала</t>
  </si>
  <si>
    <t>минимална височина 20-40 см, контейнер</t>
  </si>
  <si>
    <t>минимална височина 40-60 см, контейнер</t>
  </si>
  <si>
    <t>посадъчният материал да е пикиран в саксии/ контейнери</t>
  </si>
  <si>
    <t>Автоматизирана поливна система</t>
  </si>
  <si>
    <t>Acer platanoides 'Crimson King' /Шестил/</t>
  </si>
  <si>
    <t>Erica carnea 'Winter Beauty' /Ерика/</t>
  </si>
  <si>
    <t>Общо:</t>
  </si>
  <si>
    <t>минимална височина 10-15 см, контейнер</t>
  </si>
  <si>
    <t xml:space="preserve">Доставка на хумусна почва мин. 20 см пласт, разтилане, валиране и фино подравняване, механизирано и ръчно (подготовка за засаждане на растения и затревяване) и почистване от дребни отпадъци. </t>
  </si>
  <si>
    <t>Общо доп. дейности:</t>
  </si>
  <si>
    <t>Hydrangea macrophylla /Хортензия/</t>
  </si>
  <si>
    <t xml:space="preserve">Почистване на терена от камъни, строителни и растителни отпадъци; фрезоване и финно подравняване на почвата; доставка и полагане на разделителна лента между тревния чим и цветните фигури с дължина 80 м; доставка и полагане на тревен чим (с полагане на необходимото количество пясък под чима), първо поливане и валиране. В общата цена е включена стойността на тревния чим. </t>
  </si>
  <si>
    <t xml:space="preserve">Почистване на терена от камъни, строителни и растителни отпадъци; фрезоване и финно подравняване на почвата; засяване на тревните смески;  торене с комбиниран минерален тор, поливане и валиране. В общата цена е включена стойността на тревната смеска. </t>
  </si>
  <si>
    <t>Thuja occidentalis 'Golden Globe' /Западна туя/</t>
  </si>
  <si>
    <t>Prunus serrulata ''Kanzan' /Японска вишна/</t>
  </si>
  <si>
    <t>Cercis siliquastrum /Див рожков/</t>
  </si>
  <si>
    <t>Abies alba /Обикновена ела/</t>
  </si>
  <si>
    <t>Cupressus arizonica /Аризонски кипарис/</t>
  </si>
  <si>
    <t>Acer platanoides 'Drummondii' /Шестил/</t>
  </si>
  <si>
    <t>Chamaecyparis lawsoniana 'Ivonne' /Лавзонов лъжекипарис/</t>
  </si>
  <si>
    <t>Cornus alba 'Elegantissima' /Сибирски бял дрян/</t>
  </si>
  <si>
    <t>Acer palmatum 'Athropurpureum' /Палмоволистен клен/</t>
  </si>
  <si>
    <t>Forsythia x intermedia /Хибридна форзиция/</t>
  </si>
  <si>
    <t>Hydrangea macrophylla /Едролистна хортензия/</t>
  </si>
  <si>
    <t>минимална височина 60-80 см, контейнер</t>
  </si>
  <si>
    <t>Salix integra 'Hakuro Nishiki' /Японска пъстролистна върба/</t>
  </si>
  <si>
    <t>минимална височина 150-175 см, контейнер/ бала</t>
  </si>
  <si>
    <t>минимална стъблена височина 120 см, контейнер/ бала</t>
  </si>
  <si>
    <t>минимална височина 125-150 см, контейнер/ бала</t>
  </si>
  <si>
    <t>минимална височина 60-80 см, контейнер/ бала</t>
  </si>
  <si>
    <t xml:space="preserve">Да се предвиди изпълнението на дига за отбиване водите на р. Янтра. При поява на вода в изкопите същата следва да бъде изчерпана чрез инсталирани помпи. </t>
  </si>
  <si>
    <t>Направа на дига за отбиване на водата в р. Янтра за направа на подпорната стена /вкл. водочерпене при необходимост/</t>
  </si>
  <si>
    <t xml:space="preserve">ОБЩО част ЕЛ:        </t>
  </si>
  <si>
    <t>ПОДОБЕКТ 2 - КРЪГОВО</t>
  </si>
  <si>
    <t>ПОДОБЕКТ 3 - МЕЖДУБЛОКОВО ПРОСТРАНСТВО</t>
  </si>
  <si>
    <t>Изпълнениe на насип зад стената на подпорната стена</t>
  </si>
  <si>
    <t xml:space="preserve">Инженерингово изпълнение - технол. проект и изпълнение (изкопни работи, монтаж, настройка и гаранционно обслужване мин. 2 години). Изпълнителят следва да предвиди в офертата си цена за проектиране и изпълнение на поливна система за посочените площи, в зависимост от избраната от него технол. схема за напояване.  (Подобект 1 включва общо десет зелени ивици: две затревени ивици с дървесна растителност; две ивици с жив плет; четири ивици  с живи плетове и дървесна растителност; две ивици с жив плет, тревна и дървесна растителност). Изисквания към системата: разполагане на елементите по начин, който да позволи равномерно напояване и ефективно използване на количествтото вода и електричество; да се предвиди необходимия брой програматори и възможност за автоматично спиране на системата в случай на валеж. Използваните материали следва да бъдат с необходимите качества за съответния вид поливна система. </t>
  </si>
  <si>
    <t>Премахване на дървесна растителност</t>
  </si>
  <si>
    <t>Отсичане, изкореняване вкл. товарене, извозване и всички свързани с това разходи</t>
  </si>
  <si>
    <t>Изкореняване на дънери</t>
  </si>
  <si>
    <t>Механично/ ръчно, вкл. товарене, извозване и всички свързани с това разходи</t>
  </si>
  <si>
    <r>
      <t xml:space="preserve">Инженерингово изпълнение - технол. проект и изпълнение (изкопни работи, монтаж, настройка и гаранционно обслужване мин. 2 години). Изпълнителят следва да предвиди в офертата си цена за проектиране и изпълнение на поливна система за посочените площи, в зависимост от избраната от него технол. схема за напояване.  (Подобект 3 включва общо трийсет и една отделни зелени площи, от който: една затревена; две затревени и с дървесна растителност; единайсет затревени площи и с храстова растителност; седемнайсет затревени площи, с дървесна и храстова растителност). Изисквания към системата: разполагане на </t>
    </r>
    <r>
      <rPr>
        <sz val="10"/>
        <rFont val="Calibri"/>
        <family val="2"/>
        <charset val="204"/>
        <scheme val="minor"/>
      </rPr>
      <t xml:space="preserve">елементите по начин, който да позволи равномерно напояване и ефективно използване на количествтото вода и електричество; да се предвиди необходимия брой програматори и възможност за автоматично спиране на системата в случай на валеж. Използваните материали следва да бъдат с необходимите качества за съответния вид поливна система. </t>
    </r>
  </si>
  <si>
    <r>
      <t xml:space="preserve">Инженерингово изпълнение - технол. проект и изпълнение (изкопни работи, монтаж, настройка и гаранционно обслужване мин. 2 години). Изпълнителят следва да предвиди в офертата си цена за проектиране и изпълнение на поливна система за посочените площи, в зависимост от избраната от него технол. схема за напояване.  (Подобект 2 включва общо девет зелени зони: пет зони само с тревен чим; две зони с тревен чим, жив плет и дървесна растителност; една зона с тревен чим, живи плетове и цветна растителност; една зона с дървесна растителност и жив плет, затревена с тевни смески). Изисквания към системата: разполагане на </t>
    </r>
    <r>
      <rPr>
        <b/>
        <sz val="10"/>
        <rFont val="Calibri"/>
        <family val="2"/>
        <charset val="204"/>
      </rPr>
      <t>елементите</t>
    </r>
    <r>
      <rPr>
        <sz val="10"/>
        <rFont val="Calibri"/>
        <family val="2"/>
        <charset val="204"/>
      </rPr>
      <t xml:space="preserve"> по начин, който да позволи равномерно напояване и ефективно използване на количествтото вода и електричество; да се предвиди необходимия брой програматори и възможност за автоматично спиране на системата в случай на валеж. Използваните материали следва да бъдат с необходимите качества за съответния вид поливна система. 
 </t>
    </r>
    <r>
      <rPr>
        <sz val="10"/>
        <color rgb="FF00B050"/>
        <rFont val="Calibri"/>
        <family val="2"/>
        <charset val="204"/>
      </rPr>
      <t/>
    </r>
  </si>
  <si>
    <t>I.ДОПУСТИМИ ДЕЙНОСТИ ПО ОПРР</t>
  </si>
  <si>
    <t>ПОДОБЕКТ 1</t>
  </si>
  <si>
    <t xml:space="preserve">OБЩО СМР ПОДОБЕКТ 1: </t>
  </si>
  <si>
    <t>ПОДОБЕКТ 2</t>
  </si>
  <si>
    <t>ОБЩО СМР ПОДОБЕКТ 2:</t>
  </si>
  <si>
    <t>ОБЩО СМР ПОДОБЕКТ 3:</t>
  </si>
  <si>
    <t>ОБЩО ДОПУСТИМИ ДЕЙНОСТИ ПО ОПРР:</t>
  </si>
  <si>
    <t>Непредвидени разходи в размер на …% до 10%:</t>
  </si>
  <si>
    <t>ОБЩО НЕДОПУСТИМИ ДЕЙНОСТИ,                                  ДОПЪЛНИТЕЛЕН СОБСТВЕН ПРИНОС ПОДОБЕКТ 1 :</t>
  </si>
  <si>
    <t>ОБЩО НЕДОПУСТИМИ ДЕЙНОСТИ,                                  ДОПЪЛНИТЕЛЕН СОБСТВЕН ПРИНОС ПОДОБЕКТ 2 :</t>
  </si>
  <si>
    <t>ОБЩО НЕДОПУСТИМИ ДЕЙНОСТИ ПО ОПРР, вкл.Непредвидени разходи:</t>
  </si>
  <si>
    <t>ОБЩО НЕДОПУСТИМИ ДЕЙНОСТИ ПО ОПРР:</t>
  </si>
  <si>
    <t xml:space="preserve">ОБЩО I.ДОПУСТИМИ И II.НЕДОПУСТИМИ ДЕЙНОСТИ, ВКЛ.НЕПРЕДВИДЕНИ РАЗХОДИ: </t>
  </si>
  <si>
    <t>ПОДОБЕКТ 1 - БУЛЕВАРД  "АПРИЛОВ"</t>
  </si>
  <si>
    <t>Непредвидени разходи в размер на …..% ( до 10%):</t>
  </si>
  <si>
    <t>Обект : БЛАГОУСТРОЯВАНЕ НА ЧАСТ ОТ ЦГЧ НА ГАБРОВО И РЕКОНСТРУКЦИЯ КРЪСТОВИЩЕ  "ШИВАРОВ МОСТ"</t>
  </si>
  <si>
    <t>OБОБЩЕНА КОЛИЧЕСТВЕНО-СТОЙНОСТНА СМЕТКА</t>
  </si>
  <si>
    <t>ВСИЧКО с ДДС:</t>
  </si>
  <si>
    <t>Част ВиК</t>
  </si>
  <si>
    <t>КАНАЛИЗАЦИЯ - отводняване</t>
  </si>
  <si>
    <t xml:space="preserve">Общо отводняване: </t>
  </si>
  <si>
    <t>ВОДОПРОВОД за пожарни хидранти</t>
  </si>
  <si>
    <t>Общо ВиК:</t>
  </si>
  <si>
    <t xml:space="preserve">Общо ВиК: </t>
  </si>
  <si>
    <t>ОБЩО I. ДОПУСТИМИ ДЕЙНОСТИ ПО ОПРР, вкл. непредвидени разходи:</t>
  </si>
  <si>
    <t>II. НЕДОПУСТИМИ ДЕЙНОСТИ ПО ОПРР, ДОПЪЛНИТЕЛЕН  СОБСТВЕН ПРИНОС НА ОБЩИНА ГАБРОВО</t>
  </si>
  <si>
    <t>Tръбопроводи за поливане на зелени площи</t>
  </si>
  <si>
    <t>ВОДОПРОВОД-главен клон висока зона ф500</t>
  </si>
  <si>
    <t>КАНАЛИЗАЦИЯ -дъждовна, за отводняване пътно платно</t>
  </si>
  <si>
    <r>
      <t xml:space="preserve">ДОСТАВКА И ПОЛАГАНЕ </t>
    </r>
    <r>
      <rPr>
        <b/>
        <sz val="10"/>
        <rFont val="Calibri"/>
        <family val="2"/>
        <charset val="204"/>
        <scheme val="minor"/>
      </rPr>
      <t>БЕТОННИ БОРДЮРИ 50/35/18см.</t>
    </r>
  </si>
  <si>
    <r>
      <t>ДОСТАВКА И ПОЛАГАНЕ ГРАНИТНИ</t>
    </r>
    <r>
      <rPr>
        <b/>
        <sz val="10"/>
        <rFont val="Calibri"/>
        <family val="2"/>
        <charset val="204"/>
        <scheme val="minor"/>
      </rPr>
      <t xml:space="preserve"> БОРДЮРИ 50/35/18см.</t>
    </r>
  </si>
  <si>
    <r>
      <t xml:space="preserve">              ДОСТАВКА И ПОЛАГАНЕ </t>
    </r>
    <r>
      <rPr>
        <b/>
        <i/>
        <sz val="10"/>
        <rFont val="Calibri"/>
        <family val="2"/>
        <charset val="204"/>
        <scheme val="minor"/>
      </rPr>
      <t>БЕТОННИ ВОДЕЩИ ИВИЦИ 50/16/8</t>
    </r>
  </si>
  <si>
    <t>Полагане бетонови ивици  50/16/8см</t>
  </si>
  <si>
    <r>
      <t xml:space="preserve">ДОСТАВКА И ПОЛАГАНЕ НА БЕТОННИ </t>
    </r>
    <r>
      <rPr>
        <b/>
        <i/>
        <sz val="10"/>
        <rFont val="Calibri"/>
        <family val="2"/>
        <charset val="204"/>
        <scheme val="minor"/>
      </rPr>
      <t>ВИБРОПРЕСОВАНИ ПЛОЧИ 30/30/5-СИВИ</t>
    </r>
    <r>
      <rPr>
        <sz val="10"/>
        <rFont val="Calibri"/>
        <family val="2"/>
        <charset val="204"/>
        <scheme val="minor"/>
      </rPr>
      <t xml:space="preserve"> ВЪРХУ ПОДОСНОВЕН ПЛАСТ ОТ ТРОШЕН КАМЪК И ПЯСЪК </t>
    </r>
  </si>
  <si>
    <t xml:space="preserve">Доставка и полагане на вибропресовани бетонови плочи съответстващи по качество на изискванията в БДС EN 1339  върху  цименто- пясъчен разтвор в съотношение 1:3 </t>
  </si>
  <si>
    <r>
      <t xml:space="preserve">ДОСТАВКА И ПОЛАГАНЕ НА </t>
    </r>
    <r>
      <rPr>
        <b/>
        <i/>
        <sz val="10"/>
        <rFont val="Calibri"/>
        <family val="2"/>
        <charset val="204"/>
        <scheme val="minor"/>
      </rPr>
      <t>БЕТОННИ ВИБРОПРЕСОВАНИ ПЛОЧИ 30/30/5 - ТАКТИЛНИ</t>
    </r>
  </si>
  <si>
    <r>
      <t xml:space="preserve">ДОСТАВКА И ПОЛАГАНЕ НА </t>
    </r>
    <r>
      <rPr>
        <b/>
        <i/>
        <sz val="10"/>
        <rFont val="Calibri"/>
        <family val="2"/>
        <charset val="204"/>
        <scheme val="minor"/>
      </rPr>
      <t>ГРАНИТНИ ПАВЕТА  7/7/7 -ЧЕРВЕНИ</t>
    </r>
  </si>
  <si>
    <r>
      <t>МОНТАЖ</t>
    </r>
    <r>
      <rPr>
        <b/>
        <sz val="10"/>
        <rFont val="Calibri"/>
        <family val="2"/>
        <charset val="204"/>
        <scheme val="minor"/>
      </rPr>
      <t xml:space="preserve"> АВТОБУСНА СПИРКА</t>
    </r>
    <r>
      <rPr>
        <sz val="10"/>
        <rFont val="Calibri"/>
        <family val="2"/>
        <charset val="204"/>
        <scheme val="minor"/>
      </rPr>
      <t xml:space="preserve"> / СЪЩЕСТВУВАЩА/</t>
    </r>
  </si>
  <si>
    <t>I.  Доставка на хумусна почва, почистване и моделиране на терена</t>
  </si>
  <si>
    <r>
      <t xml:space="preserve">   ПОЛАГАНЕ  </t>
    </r>
    <r>
      <rPr>
        <b/>
        <sz val="10"/>
        <rFont val="Calibri"/>
        <family val="2"/>
        <charset val="204"/>
        <scheme val="minor"/>
      </rPr>
      <t>ГРАНИТНИ БОРДЮРИ 50/35/18см. -</t>
    </r>
    <r>
      <rPr>
        <i/>
        <sz val="10"/>
        <rFont val="Calibri"/>
        <family val="2"/>
        <charset val="204"/>
        <scheme val="minor"/>
      </rPr>
      <t>повторна употреба</t>
    </r>
  </si>
  <si>
    <r>
      <t xml:space="preserve">  ДОСТАВКА И ПОЛАГАНЕ </t>
    </r>
    <r>
      <rPr>
        <b/>
        <i/>
        <sz val="10"/>
        <rFont val="Calibri"/>
        <family val="2"/>
        <charset val="204"/>
        <scheme val="minor"/>
      </rPr>
      <t>БЕТОННИ ВОДЕЩИ ИВИЦИ 50/16/8</t>
    </r>
  </si>
  <si>
    <t>Полагане бетонни водещи ивици  50/16/8см</t>
  </si>
  <si>
    <t xml:space="preserve">Доставка и полагане на вибропресовани бетонови тактилни плочи съответстващи по качество на изискванията в БДС EN 1339  върху  цименто- пясъчен разтвор в съотношение 1:3 </t>
  </si>
  <si>
    <r>
      <t xml:space="preserve">           ДОСТАВКА И ПОЛАГАНЕ НА </t>
    </r>
    <r>
      <rPr>
        <b/>
        <i/>
        <sz val="10"/>
        <rFont val="Calibri"/>
        <family val="2"/>
        <charset val="204"/>
        <scheme val="minor"/>
      </rPr>
      <t>ГРАНИТНИ ПАВЕТА  7/7/7 -ЧЕРВЕНИ</t>
    </r>
  </si>
  <si>
    <r>
      <t xml:space="preserve"> </t>
    </r>
    <r>
      <rPr>
        <b/>
        <i/>
        <sz val="10"/>
        <rFont val="Calibri"/>
        <family val="2"/>
        <charset val="204"/>
        <scheme val="minor"/>
      </rPr>
      <t>АРМИРАНА БЕТОНОВА НАСТИЛКА</t>
    </r>
    <r>
      <rPr>
        <i/>
        <sz val="10"/>
        <rFont val="Calibri"/>
        <family val="2"/>
        <charset val="204"/>
        <scheme val="minor"/>
      </rPr>
      <t xml:space="preserve"> </t>
    </r>
  </si>
  <si>
    <r>
      <t xml:space="preserve"> ДОСТАВКА И ПОЛАГАНЕ </t>
    </r>
    <r>
      <rPr>
        <b/>
        <sz val="10"/>
        <rFont val="Calibri"/>
        <family val="2"/>
        <charset val="204"/>
        <scheme val="minor"/>
      </rPr>
      <t>БЕТОННИ БОРДЮРИ ЗА ПАРКИНГИ  50/35/18см.</t>
    </r>
  </si>
  <si>
    <r>
      <rPr>
        <b/>
        <sz val="10"/>
        <rFont val="Calibri"/>
        <family val="2"/>
        <charset val="204"/>
        <scheme val="minor"/>
      </rPr>
      <t>ПЪТНА И АСФАЛТОВА НАСТИЛКА</t>
    </r>
    <r>
      <rPr>
        <sz val="10"/>
        <rFont val="Calibri"/>
        <family val="2"/>
        <charset val="204"/>
        <scheme val="minor"/>
      </rPr>
      <t xml:space="preserve"> ПАРКИНГИ</t>
    </r>
  </si>
  <si>
    <t>Полагане бордюри  50/16/8см</t>
  </si>
  <si>
    <r>
      <t xml:space="preserve">ДОСТАВКА И ПОЛАГАНЕ НА БЕТОННИ </t>
    </r>
    <r>
      <rPr>
        <b/>
        <i/>
        <sz val="10"/>
        <rFont val="Calibri"/>
        <family val="2"/>
        <charset val="204"/>
        <scheme val="minor"/>
      </rPr>
      <t>ВИБРОПРЕСОВАНИ ПЛОЧИ 30/30/5-СИВИ</t>
    </r>
    <r>
      <rPr>
        <sz val="10"/>
        <rFont val="Calibri"/>
        <family val="2"/>
        <charset val="204"/>
        <scheme val="minor"/>
      </rPr>
      <t xml:space="preserve"> </t>
    </r>
    <r>
      <rPr>
        <b/>
        <sz val="10"/>
        <rFont val="Calibri"/>
        <family val="2"/>
        <charset val="204"/>
        <scheme val="minor"/>
      </rPr>
      <t>ВЪРХУ</t>
    </r>
    <r>
      <rPr>
        <sz val="10"/>
        <rFont val="Calibri"/>
        <family val="2"/>
        <charset val="204"/>
        <scheme val="minor"/>
      </rPr>
      <t xml:space="preserve"> ПОДОСНОВЕН ПЛАСТ ОТ ПОЛУСУХ БЕТОН/ЗЕМНОВЛАЖЕН/</t>
    </r>
    <r>
      <rPr>
        <b/>
        <sz val="10"/>
        <rFont val="Calibri"/>
        <family val="2"/>
        <charset val="204"/>
        <scheme val="minor"/>
      </rPr>
      <t xml:space="preserve"> </t>
    </r>
  </si>
  <si>
    <t>ОБРАЗЕЦ № 17.2</t>
  </si>
</sst>
</file>

<file path=xl/styles.xml><?xml version="1.0" encoding="utf-8"?>
<styleSheet xmlns="http://schemas.openxmlformats.org/spreadsheetml/2006/main" xmlns:mc="http://schemas.openxmlformats.org/markup-compatibility/2006" xmlns:x14ac="http://schemas.microsoft.com/office/spreadsheetml/2009/9/ac" mc:Ignorable="x14ac">
  <fonts count="34">
    <font>
      <sz val="11"/>
      <color theme="1"/>
      <name val="Calibri"/>
      <family val="2"/>
      <charset val="204"/>
      <scheme val="minor"/>
    </font>
    <font>
      <sz val="11"/>
      <color indexed="8"/>
      <name val="Calibri"/>
      <family val="2"/>
    </font>
    <font>
      <sz val="11"/>
      <color theme="1"/>
      <name val="Calibri"/>
      <family val="2"/>
      <scheme val="minor"/>
    </font>
    <font>
      <sz val="10"/>
      <name val="Timok"/>
      <family val="2"/>
    </font>
    <font>
      <sz val="10"/>
      <name val="Calibri"/>
      <family val="2"/>
      <charset val="204"/>
    </font>
    <font>
      <b/>
      <i/>
      <sz val="10"/>
      <name val="Calibri"/>
      <family val="2"/>
      <charset val="204"/>
      <scheme val="minor"/>
    </font>
    <font>
      <sz val="10"/>
      <name val="Calibri"/>
      <family val="2"/>
      <charset val="204"/>
      <scheme val="minor"/>
    </font>
    <font>
      <b/>
      <sz val="10"/>
      <name val="Calibri"/>
      <family val="2"/>
      <charset val="204"/>
    </font>
    <font>
      <b/>
      <u/>
      <sz val="10"/>
      <name val="Calibri"/>
      <family val="2"/>
      <charset val="204"/>
    </font>
    <font>
      <sz val="10"/>
      <name val="Arial"/>
      <family val="2"/>
      <charset val="204"/>
    </font>
    <font>
      <vertAlign val="superscript"/>
      <sz val="10"/>
      <name val="Calibri"/>
      <family val="2"/>
      <charset val="204"/>
    </font>
    <font>
      <b/>
      <sz val="10"/>
      <name val="Calibri"/>
      <family val="2"/>
      <charset val="204"/>
      <scheme val="minor"/>
    </font>
    <font>
      <b/>
      <sz val="11"/>
      <name val="Calibri"/>
      <family val="2"/>
      <charset val="204"/>
    </font>
    <font>
      <sz val="9"/>
      <name val="Calibri"/>
      <family val="2"/>
      <charset val="204"/>
    </font>
    <font>
      <b/>
      <sz val="9"/>
      <name val="Calibri"/>
      <family val="2"/>
      <charset val="204"/>
    </font>
    <font>
      <i/>
      <sz val="10"/>
      <name val="Calibri"/>
      <family val="2"/>
      <charset val="204"/>
    </font>
    <font>
      <b/>
      <i/>
      <sz val="10"/>
      <name val="Calibri"/>
      <family val="2"/>
      <charset val="204"/>
    </font>
    <font>
      <i/>
      <sz val="11"/>
      <name val="Calibri"/>
      <family val="2"/>
      <charset val="204"/>
    </font>
    <font>
      <b/>
      <i/>
      <sz val="11"/>
      <name val="Calibri"/>
      <family val="2"/>
      <charset val="204"/>
    </font>
    <font>
      <sz val="11"/>
      <name val="Calibri"/>
      <family val="2"/>
      <charset val="204"/>
    </font>
    <font>
      <b/>
      <sz val="11"/>
      <name val="Calibri"/>
      <family val="2"/>
      <charset val="204"/>
      <scheme val="minor"/>
    </font>
    <font>
      <b/>
      <i/>
      <u/>
      <sz val="10"/>
      <name val="Calibri"/>
      <family val="2"/>
      <charset val="204"/>
    </font>
    <font>
      <sz val="10"/>
      <color rgb="FF00B050"/>
      <name val="Calibri"/>
      <family val="2"/>
      <charset val="204"/>
    </font>
    <font>
      <b/>
      <sz val="12"/>
      <name val="Calibri"/>
      <family val="2"/>
      <charset val="204"/>
      <scheme val="minor"/>
    </font>
    <font>
      <b/>
      <sz val="12"/>
      <name val="Calibri"/>
      <family val="2"/>
      <charset val="204"/>
    </font>
    <font>
      <b/>
      <i/>
      <sz val="12"/>
      <name val="Calibri"/>
      <family val="2"/>
      <charset val="204"/>
    </font>
    <font>
      <sz val="9"/>
      <name val="Calibri"/>
      <family val="2"/>
      <charset val="204"/>
      <scheme val="minor"/>
    </font>
    <font>
      <u/>
      <sz val="9"/>
      <name val="Calibri"/>
      <family val="2"/>
      <charset val="204"/>
      <scheme val="minor"/>
    </font>
    <font>
      <b/>
      <i/>
      <sz val="11"/>
      <name val="Calibri"/>
      <family val="2"/>
      <charset val="204"/>
      <scheme val="minor"/>
    </font>
    <font>
      <sz val="11"/>
      <name val="Calibri"/>
      <family val="2"/>
      <charset val="204"/>
      <scheme val="minor"/>
    </font>
    <font>
      <i/>
      <sz val="10"/>
      <name val="Calibri"/>
      <family val="2"/>
      <charset val="204"/>
      <scheme val="minor"/>
    </font>
    <font>
      <sz val="11.5"/>
      <name val="Times New Roman"/>
      <family val="1"/>
      <charset val="204"/>
    </font>
    <font>
      <b/>
      <sz val="14"/>
      <name val="Calibri"/>
      <family val="2"/>
      <charset val="204"/>
      <scheme val="minor"/>
    </font>
    <font>
      <b/>
      <sz val="14"/>
      <color theme="1"/>
      <name val="Calibri"/>
      <family val="2"/>
      <charset val="204"/>
      <scheme val="minor"/>
    </font>
  </fonts>
  <fills count="14">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indexed="26"/>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rgb="FF92D050"/>
        <bgColor indexed="64"/>
      </patternFill>
    </fill>
    <fill>
      <patternFill patternType="solid">
        <fgColor rgb="FFFFFF00"/>
        <bgColor indexed="64"/>
      </patternFill>
    </fill>
    <fill>
      <patternFill patternType="solid">
        <fgColor rgb="FFFFC000"/>
        <bgColor indexed="64"/>
      </patternFill>
    </fill>
    <fill>
      <patternFill patternType="solid">
        <fgColor theme="9" tint="0.59999389629810485"/>
        <bgColor indexed="64"/>
      </patternFill>
    </fill>
    <fill>
      <patternFill patternType="solid">
        <fgColor theme="4" tint="0.59999389629810485"/>
        <bgColor indexed="64"/>
      </patternFill>
    </fill>
  </fills>
  <borders count="16">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s>
  <cellStyleXfs count="9">
    <xf numFmtId="0" fontId="0" fillId="0" borderId="0"/>
    <xf numFmtId="0" fontId="1" fillId="0" borderId="0"/>
    <xf numFmtId="0" fontId="2" fillId="0" borderId="0"/>
    <xf numFmtId="0" fontId="3" fillId="0" borderId="0"/>
    <xf numFmtId="0" fontId="3" fillId="0" borderId="0"/>
    <xf numFmtId="0" fontId="9" fillId="0" borderId="0"/>
    <xf numFmtId="0" fontId="3" fillId="0" borderId="0"/>
    <xf numFmtId="0" fontId="3" fillId="0" borderId="0"/>
    <xf numFmtId="0" fontId="9" fillId="0" borderId="0"/>
  </cellStyleXfs>
  <cellXfs count="869">
    <xf numFmtId="0" fontId="0" fillId="0" borderId="0" xfId="0"/>
    <xf numFmtId="2" fontId="6" fillId="0" borderId="2" xfId="1" applyNumberFormat="1" applyFont="1" applyBorder="1" applyAlignment="1">
      <alignment horizontal="left" vertical="center" wrapText="1"/>
    </xf>
    <xf numFmtId="0" fontId="0" fillId="0" borderId="0" xfId="0" applyAlignment="1">
      <alignment wrapText="1"/>
    </xf>
    <xf numFmtId="0" fontId="4" fillId="0" borderId="2" xfId="0" applyFont="1" applyBorder="1" applyAlignment="1">
      <alignment horizontal="center" vertical="center"/>
    </xf>
    <xf numFmtId="0" fontId="4" fillId="0" borderId="2" xfId="0" applyFont="1" applyBorder="1" applyAlignment="1">
      <alignment horizontal="left" vertical="top" wrapText="1"/>
    </xf>
    <xf numFmtId="0" fontId="4" fillId="0" borderId="2" xfId="4" applyFont="1" applyBorder="1" applyAlignment="1">
      <alignment horizontal="center" vertical="center"/>
    </xf>
    <xf numFmtId="0" fontId="4" fillId="0" borderId="2" xfId="4" applyFont="1" applyBorder="1" applyAlignment="1">
      <alignment horizontal="left" vertical="top" wrapText="1"/>
    </xf>
    <xf numFmtId="0" fontId="4" fillId="0" borderId="2" xfId="6" applyFont="1" applyBorder="1" applyAlignment="1">
      <alignment horizontal="center" vertical="center"/>
    </xf>
    <xf numFmtId="0" fontId="4" fillId="0" borderId="2" xfId="6" applyFont="1" applyBorder="1" applyAlignment="1">
      <alignment horizontal="left" vertical="top" wrapText="1"/>
    </xf>
    <xf numFmtId="0" fontId="4" fillId="0" borderId="2" xfId="3" applyFont="1" applyBorder="1" applyAlignment="1">
      <alignment horizontal="left" vertical="top" wrapText="1"/>
    </xf>
    <xf numFmtId="0" fontId="4" fillId="0" borderId="2" xfId="3" applyFont="1" applyBorder="1" applyAlignment="1">
      <alignment horizontal="center" vertical="center"/>
    </xf>
    <xf numFmtId="0" fontId="4" fillId="0" borderId="2" xfId="0" applyFont="1" applyFill="1" applyBorder="1" applyAlignment="1">
      <alignment horizontal="left" vertical="top" wrapText="1"/>
    </xf>
    <xf numFmtId="0" fontId="4" fillId="0" borderId="2" xfId="3" applyFont="1" applyFill="1" applyBorder="1" applyAlignment="1">
      <alignment horizontal="left" vertical="top" wrapText="1"/>
    </xf>
    <xf numFmtId="0" fontId="4" fillId="0" borderId="2" xfId="3" applyFont="1" applyBorder="1" applyAlignment="1">
      <alignment horizontal="center" vertical="center" wrapText="1"/>
    </xf>
    <xf numFmtId="0" fontId="4" fillId="0" borderId="2" xfId="0" applyFont="1" applyBorder="1" applyAlignment="1">
      <alignment horizontal="justify" vertical="center" wrapText="1"/>
    </xf>
    <xf numFmtId="2" fontId="6" fillId="0" borderId="2" xfId="2" applyNumberFormat="1" applyFont="1" applyBorder="1" applyAlignment="1">
      <alignment horizontal="left" vertical="center" wrapText="1"/>
    </xf>
    <xf numFmtId="2" fontId="6" fillId="3" borderId="2" xfId="0" applyNumberFormat="1" applyFont="1" applyFill="1" applyBorder="1" applyAlignment="1">
      <alignment horizontal="center" vertical="center"/>
    </xf>
    <xf numFmtId="2" fontId="6" fillId="5" borderId="6" xfId="1" applyNumberFormat="1" applyFont="1" applyFill="1" applyBorder="1" applyAlignment="1">
      <alignment horizontal="center" vertical="center"/>
    </xf>
    <xf numFmtId="1" fontId="6" fillId="0" borderId="2" xfId="1" applyNumberFormat="1" applyFont="1" applyFill="1" applyBorder="1" applyAlignment="1">
      <alignment horizontal="center" vertical="center" wrapText="1"/>
    </xf>
    <xf numFmtId="1" fontId="6" fillId="3" borderId="2" xfId="1" applyNumberFormat="1" applyFont="1" applyFill="1" applyBorder="1" applyAlignment="1">
      <alignment horizontal="center" vertical="center" wrapText="1"/>
    </xf>
    <xf numFmtId="1" fontId="6" fillId="3" borderId="2" xfId="1" applyNumberFormat="1" applyFont="1" applyFill="1" applyBorder="1" applyAlignment="1">
      <alignment horizontal="center" vertical="center"/>
    </xf>
    <xf numFmtId="2" fontId="6" fillId="5" borderId="6" xfId="1" applyNumberFormat="1" applyFont="1" applyFill="1" applyBorder="1" applyAlignment="1">
      <alignment vertical="center" wrapText="1"/>
    </xf>
    <xf numFmtId="2" fontId="6" fillId="5" borderId="6" xfId="1" applyNumberFormat="1" applyFont="1" applyFill="1" applyBorder="1" applyAlignment="1">
      <alignment horizontal="center" vertical="center" wrapText="1"/>
    </xf>
    <xf numFmtId="2" fontId="6" fillId="3" borderId="2" xfId="1" applyNumberFormat="1" applyFont="1" applyFill="1" applyBorder="1" applyAlignment="1">
      <alignment horizontal="center" vertical="center"/>
    </xf>
    <xf numFmtId="2" fontId="6" fillId="0" borderId="2" xfId="1" applyNumberFormat="1" applyFont="1" applyFill="1" applyBorder="1" applyAlignment="1">
      <alignment vertical="center" wrapText="1"/>
    </xf>
    <xf numFmtId="2" fontId="6" fillId="3" borderId="2" xfId="1" applyNumberFormat="1" applyFont="1" applyFill="1" applyBorder="1" applyAlignment="1">
      <alignment horizontal="center" vertical="center" wrapText="1"/>
    </xf>
    <xf numFmtId="2" fontId="6" fillId="0" borderId="2" xfId="0" applyNumberFormat="1" applyFont="1" applyBorder="1" applyAlignment="1">
      <alignment horizontal="justify" vertical="center"/>
    </xf>
    <xf numFmtId="0" fontId="4" fillId="5" borderId="6" xfId="1" applyFont="1" applyFill="1" applyBorder="1" applyAlignment="1">
      <alignment vertical="center"/>
    </xf>
    <xf numFmtId="0" fontId="4" fillId="0" borderId="2" xfId="3" applyFont="1" applyFill="1" applyBorder="1" applyAlignment="1">
      <alignment horizontal="center" vertical="center"/>
    </xf>
    <xf numFmtId="0" fontId="4" fillId="0" borderId="2" xfId="6" applyFont="1" applyFill="1" applyBorder="1" applyAlignment="1">
      <alignment horizontal="left" vertical="top" wrapText="1"/>
    </xf>
    <xf numFmtId="0" fontId="4" fillId="0" borderId="2" xfId="4" applyFont="1" applyFill="1" applyBorder="1" applyAlignment="1">
      <alignment horizontal="center" vertical="center"/>
    </xf>
    <xf numFmtId="0" fontId="4" fillId="0" borderId="2" xfId="4" applyFont="1" applyFill="1" applyBorder="1" applyAlignment="1">
      <alignment horizontal="left" vertical="top" wrapText="1"/>
    </xf>
    <xf numFmtId="0" fontId="4" fillId="0" borderId="2" xfId="0" applyFont="1" applyBorder="1" applyAlignment="1">
      <alignment horizontal="left"/>
    </xf>
    <xf numFmtId="0" fontId="4" fillId="0" borderId="2" xfId="0" applyFont="1" applyBorder="1" applyAlignment="1">
      <alignment horizontal="center"/>
    </xf>
    <xf numFmtId="0" fontId="4" fillId="0" borderId="2" xfId="0" applyFont="1" applyBorder="1"/>
    <xf numFmtId="0" fontId="4" fillId="0" borderId="2" xfId="0" applyFont="1" applyBorder="1" applyAlignment="1">
      <alignment horizontal="left" wrapText="1"/>
    </xf>
    <xf numFmtId="0" fontId="4" fillId="0" borderId="2" xfId="0" applyFont="1" applyBorder="1" applyAlignment="1">
      <alignment horizontal="left" wrapText="1" shrinkToFit="1"/>
    </xf>
    <xf numFmtId="0" fontId="7" fillId="5" borderId="6" xfId="3" applyFont="1" applyFill="1" applyBorder="1" applyAlignment="1">
      <alignment horizontal="center"/>
    </xf>
    <xf numFmtId="0" fontId="4" fillId="5" borderId="6" xfId="3" applyFont="1" applyFill="1" applyBorder="1" applyAlignment="1">
      <alignment horizontal="center"/>
    </xf>
    <xf numFmtId="2" fontId="5" fillId="8" borderId="6" xfId="1" applyNumberFormat="1" applyFont="1" applyFill="1" applyBorder="1" applyAlignment="1">
      <alignment horizontal="left" vertical="center" wrapText="1"/>
    </xf>
    <xf numFmtId="0" fontId="21" fillId="7" borderId="6" xfId="4" applyFont="1" applyFill="1" applyBorder="1" applyAlignment="1">
      <alignment horizontal="center" vertical="center"/>
    </xf>
    <xf numFmtId="0" fontId="15" fillId="7" borderId="6" xfId="4" quotePrefix="1" applyFont="1" applyFill="1" applyBorder="1" applyAlignment="1">
      <alignment horizontal="center"/>
    </xf>
    <xf numFmtId="1" fontId="6" fillId="3" borderId="4" xfId="1" applyNumberFormat="1" applyFont="1" applyFill="1" applyBorder="1" applyAlignment="1">
      <alignment horizontal="center" vertical="center"/>
    </xf>
    <xf numFmtId="1" fontId="6" fillId="3" borderId="4" xfId="1" applyNumberFormat="1" applyFont="1" applyFill="1" applyBorder="1" applyAlignment="1">
      <alignment horizontal="center" vertical="center" wrapText="1"/>
    </xf>
    <xf numFmtId="2" fontId="6" fillId="3" borderId="2" xfId="1" applyNumberFormat="1" applyFont="1" applyFill="1" applyBorder="1" applyAlignment="1">
      <alignment horizontal="left" vertical="center" wrapText="1"/>
    </xf>
    <xf numFmtId="1" fontId="6" fillId="5" borderId="6" xfId="1" applyNumberFormat="1" applyFont="1" applyFill="1" applyBorder="1" applyAlignment="1">
      <alignment vertical="center"/>
    </xf>
    <xf numFmtId="0" fontId="4" fillId="0" borderId="2" xfId="6" applyFont="1" applyBorder="1" applyAlignment="1">
      <alignment horizontal="left" vertical="center" wrapText="1"/>
    </xf>
    <xf numFmtId="0" fontId="4" fillId="0" borderId="2" xfId="4" applyFont="1" applyBorder="1" applyAlignment="1">
      <alignment horizontal="left" vertical="center" wrapText="1"/>
    </xf>
    <xf numFmtId="1" fontId="4" fillId="0" borderId="2" xfId="5" applyNumberFormat="1" applyFont="1" applyBorder="1" applyAlignment="1">
      <alignment horizontal="center" vertical="center" wrapText="1"/>
    </xf>
    <xf numFmtId="0" fontId="8" fillId="2" borderId="6" xfId="3" applyFont="1" applyFill="1" applyBorder="1"/>
    <xf numFmtId="0" fontId="4" fillId="2" borderId="6" xfId="3" applyFont="1" applyFill="1" applyBorder="1"/>
    <xf numFmtId="1" fontId="6" fillId="7" borderId="5" xfId="1" applyNumberFormat="1" applyFont="1" applyFill="1" applyBorder="1" applyAlignment="1">
      <alignment horizontal="center" vertical="center" wrapText="1"/>
    </xf>
    <xf numFmtId="1" fontId="5" fillId="7" borderId="5" xfId="1" applyNumberFormat="1" applyFont="1" applyFill="1" applyBorder="1" applyAlignment="1">
      <alignment horizontal="center" vertical="center"/>
    </xf>
    <xf numFmtId="0" fontId="5" fillId="7" borderId="6" xfId="0" applyFont="1" applyFill="1" applyBorder="1" applyAlignment="1">
      <alignment horizontal="left"/>
    </xf>
    <xf numFmtId="0" fontId="5" fillId="7" borderId="6" xfId="0" applyFont="1" applyFill="1" applyBorder="1" applyAlignment="1">
      <alignment horizontal="left" wrapText="1"/>
    </xf>
    <xf numFmtId="2" fontId="5" fillId="7" borderId="6" xfId="0" applyNumberFormat="1" applyFont="1" applyFill="1" applyBorder="1" applyAlignment="1">
      <alignment horizontal="center" vertical="center"/>
    </xf>
    <xf numFmtId="1" fontId="6" fillId="7" borderId="5" xfId="1" applyNumberFormat="1" applyFont="1" applyFill="1" applyBorder="1" applyAlignment="1">
      <alignment horizontal="center" vertical="center"/>
    </xf>
    <xf numFmtId="1" fontId="20" fillId="7" borderId="5" xfId="0" applyNumberFormat="1" applyFont="1" applyFill="1" applyBorder="1" applyAlignment="1">
      <alignment horizontal="center" vertical="center"/>
    </xf>
    <xf numFmtId="0" fontId="11" fillId="7" borderId="6" xfId="0" applyFont="1" applyFill="1" applyBorder="1" applyAlignment="1">
      <alignment vertical="center" wrapText="1"/>
    </xf>
    <xf numFmtId="2" fontId="11" fillId="7" borderId="6" xfId="1" applyNumberFormat="1" applyFont="1" applyFill="1" applyBorder="1" applyAlignment="1">
      <alignment horizontal="left" vertical="center" wrapText="1"/>
    </xf>
    <xf numFmtId="0" fontId="11" fillId="7" borderId="6" xfId="0" applyFont="1" applyFill="1" applyBorder="1" applyAlignment="1">
      <alignment horizontal="center" vertical="center"/>
    </xf>
    <xf numFmtId="1" fontId="4" fillId="0" borderId="2" xfId="3" applyNumberFormat="1" applyFont="1" applyBorder="1" applyAlignment="1">
      <alignment horizontal="center" vertical="center" wrapText="1"/>
    </xf>
    <xf numFmtId="1" fontId="4" fillId="0" borderId="2" xfId="6" applyNumberFormat="1" applyFont="1" applyBorder="1" applyAlignment="1">
      <alignment horizontal="center" vertical="center" wrapText="1"/>
    </xf>
    <xf numFmtId="1" fontId="4" fillId="0" borderId="2" xfId="7" applyNumberFormat="1" applyFont="1" applyBorder="1" applyAlignment="1">
      <alignment horizontal="center" vertical="center" wrapText="1"/>
    </xf>
    <xf numFmtId="1" fontId="6" fillId="0" borderId="4" xfId="0" applyNumberFormat="1" applyFont="1" applyBorder="1" applyAlignment="1">
      <alignment horizontal="center" vertical="center"/>
    </xf>
    <xf numFmtId="1" fontId="6" fillId="0" borderId="2" xfId="0" applyNumberFormat="1" applyFont="1" applyBorder="1" applyAlignment="1">
      <alignment horizontal="center" vertical="center"/>
    </xf>
    <xf numFmtId="2" fontId="6" fillId="3" borderId="2" xfId="1" applyNumberFormat="1" applyFont="1" applyFill="1" applyBorder="1" applyAlignment="1">
      <alignment vertical="center" wrapText="1"/>
    </xf>
    <xf numFmtId="0" fontId="4" fillId="0" borderId="2" xfId="0" applyFont="1" applyFill="1" applyBorder="1" applyAlignment="1">
      <alignment horizontal="justify" vertical="top" wrapText="1"/>
    </xf>
    <xf numFmtId="0" fontId="4" fillId="0" borderId="2" xfId="0" applyFont="1" applyBorder="1" applyAlignment="1">
      <alignment wrapText="1"/>
    </xf>
    <xf numFmtId="0" fontId="4" fillId="0" borderId="2" xfId="3" applyFont="1" applyBorder="1" applyAlignment="1">
      <alignment horizontal="left" vertical="center" wrapText="1"/>
    </xf>
    <xf numFmtId="2" fontId="4" fillId="3" borderId="2" xfId="1" applyNumberFormat="1" applyFont="1" applyFill="1" applyBorder="1" applyAlignment="1">
      <alignment horizontal="left" vertical="center" wrapText="1"/>
    </xf>
    <xf numFmtId="0" fontId="4" fillId="3" borderId="2" xfId="1" applyFont="1" applyFill="1" applyBorder="1" applyAlignment="1">
      <alignment horizontal="left" vertical="center" wrapText="1"/>
    </xf>
    <xf numFmtId="2" fontId="4" fillId="0" borderId="2" xfId="1" applyNumberFormat="1" applyFont="1" applyFill="1" applyBorder="1" applyAlignment="1">
      <alignment horizontal="left" vertical="center" wrapText="1"/>
    </xf>
    <xf numFmtId="0" fontId="4" fillId="0" borderId="2" xfId="0" applyFont="1" applyBorder="1" applyAlignment="1"/>
    <xf numFmtId="0" fontId="4" fillId="0" borderId="2" xfId="0" applyFont="1" applyBorder="1" applyAlignment="1">
      <alignment shrinkToFit="1"/>
    </xf>
    <xf numFmtId="4" fontId="0" fillId="0" borderId="0" xfId="0" applyNumberFormat="1"/>
    <xf numFmtId="4" fontId="4" fillId="0" borderId="2" xfId="5" applyNumberFormat="1" applyFont="1" applyBorder="1" applyAlignment="1">
      <alignment horizontal="center" vertical="center"/>
    </xf>
    <xf numFmtId="4" fontId="4" fillId="0" borderId="2" xfId="6" applyNumberFormat="1" applyFont="1" applyBorder="1" applyAlignment="1">
      <alignment horizontal="center" vertical="center"/>
    </xf>
    <xf numFmtId="4" fontId="6" fillId="5" borderId="6" xfId="1" applyNumberFormat="1" applyFont="1" applyFill="1" applyBorder="1" applyAlignment="1">
      <alignment horizontal="center" vertical="center"/>
    </xf>
    <xf numFmtId="4" fontId="4" fillId="0" borderId="2" xfId="0" applyNumberFormat="1" applyFont="1" applyBorder="1" applyAlignment="1">
      <alignment horizontal="center" vertical="center" wrapText="1"/>
    </xf>
    <xf numFmtId="4" fontId="6" fillId="3" borderId="2" xfId="1" applyNumberFormat="1" applyFont="1" applyFill="1" applyBorder="1" applyAlignment="1">
      <alignment horizontal="center" vertical="center"/>
    </xf>
    <xf numFmtId="4" fontId="6" fillId="3" borderId="2" xfId="1" applyNumberFormat="1" applyFont="1" applyFill="1" applyBorder="1" applyAlignment="1">
      <alignment horizontal="center" vertical="center" wrapText="1"/>
    </xf>
    <xf numFmtId="4" fontId="6" fillId="5" borderId="6" xfId="1" applyNumberFormat="1" applyFont="1" applyFill="1" applyBorder="1" applyAlignment="1">
      <alignment horizontal="center" vertical="center" wrapText="1"/>
    </xf>
    <xf numFmtId="4" fontId="4" fillId="0" borderId="2" xfId="5" applyNumberFormat="1" applyFont="1" applyFill="1" applyBorder="1" applyAlignment="1">
      <alignment horizontal="center" vertical="center"/>
    </xf>
    <xf numFmtId="4" fontId="4" fillId="0" borderId="2" xfId="4" applyNumberFormat="1" applyFont="1" applyFill="1" applyBorder="1" applyAlignment="1">
      <alignment horizontal="center" vertical="center"/>
    </xf>
    <xf numFmtId="4" fontId="4" fillId="3" borderId="2" xfId="4" applyNumberFormat="1" applyFont="1" applyFill="1" applyBorder="1" applyAlignment="1">
      <alignment horizontal="center" vertical="center"/>
    </xf>
    <xf numFmtId="4" fontId="4" fillId="0" borderId="2" xfId="4" applyNumberFormat="1" applyFont="1" applyBorder="1" applyAlignment="1">
      <alignment horizontal="center" vertical="center"/>
    </xf>
    <xf numFmtId="4" fontId="15" fillId="7" borderId="6" xfId="6" applyNumberFormat="1" applyFont="1" applyFill="1" applyBorder="1" applyAlignment="1">
      <alignment horizontal="center"/>
    </xf>
    <xf numFmtId="4" fontId="4" fillId="0" borderId="2" xfId="3" applyNumberFormat="1" applyFont="1" applyFill="1" applyBorder="1" applyAlignment="1">
      <alignment horizontal="center" vertical="center"/>
    </xf>
    <xf numFmtId="4" fontId="4" fillId="3" borderId="2" xfId="6" applyNumberFormat="1" applyFont="1" applyFill="1" applyBorder="1" applyAlignment="1">
      <alignment horizontal="center" vertical="center"/>
    </xf>
    <xf numFmtId="4" fontId="4" fillId="0" borderId="2" xfId="3" applyNumberFormat="1" applyFont="1" applyBorder="1" applyAlignment="1">
      <alignment horizontal="center" vertical="center"/>
    </xf>
    <xf numFmtId="4" fontId="4" fillId="0" borderId="2" xfId="8" applyNumberFormat="1" applyFont="1" applyBorder="1" applyAlignment="1">
      <alignment horizontal="center" vertical="center"/>
    </xf>
    <xf numFmtId="4" fontId="4" fillId="0" borderId="2" xfId="4" applyNumberFormat="1" applyFont="1" applyBorder="1" applyAlignment="1">
      <alignment horizontal="right" vertical="center" wrapText="1"/>
    </xf>
    <xf numFmtId="4" fontId="4" fillId="0" borderId="2" xfId="0" applyNumberFormat="1" applyFont="1" applyBorder="1" applyAlignment="1">
      <alignment horizontal="center" vertical="center"/>
    </xf>
    <xf numFmtId="4" fontId="7" fillId="5" borderId="6" xfId="3" applyNumberFormat="1" applyFont="1" applyFill="1" applyBorder="1" applyAlignment="1">
      <alignment horizontal="center" wrapText="1"/>
    </xf>
    <xf numFmtId="0" fontId="4" fillId="6" borderId="2" xfId="4" applyFont="1" applyFill="1" applyBorder="1" applyAlignment="1">
      <alignment horizontal="center"/>
    </xf>
    <xf numFmtId="0" fontId="7" fillId="6" borderId="2" xfId="4" applyFont="1" applyFill="1" applyBorder="1" applyAlignment="1">
      <alignment horizontal="center"/>
    </xf>
    <xf numFmtId="0" fontId="7" fillId="2" borderId="2" xfId="3" applyFont="1" applyFill="1" applyBorder="1" applyAlignment="1">
      <alignment horizontal="center"/>
    </xf>
    <xf numFmtId="0" fontId="7" fillId="2" borderId="2" xfId="3" applyFont="1" applyFill="1" applyBorder="1"/>
    <xf numFmtId="4" fontId="15" fillId="7" borderId="6" xfId="4" applyNumberFormat="1" applyFont="1" applyFill="1" applyBorder="1" applyAlignment="1">
      <alignment horizontal="center"/>
    </xf>
    <xf numFmtId="4" fontId="7" fillId="2" borderId="2" xfId="3" applyNumberFormat="1" applyFont="1" applyFill="1" applyBorder="1" applyAlignment="1">
      <alignment horizontal="center" vertical="top"/>
    </xf>
    <xf numFmtId="4" fontId="6" fillId="3" borderId="2" xfId="1" applyNumberFormat="1" applyFont="1" applyFill="1" applyBorder="1" applyAlignment="1">
      <alignment horizontal="right" vertical="center"/>
    </xf>
    <xf numFmtId="4" fontId="6" fillId="3" borderId="2" xfId="1" applyNumberFormat="1" applyFont="1" applyFill="1" applyBorder="1" applyAlignment="1">
      <alignment horizontal="right" vertical="center" wrapText="1"/>
    </xf>
    <xf numFmtId="4" fontId="4" fillId="0" borderId="2" xfId="6" applyNumberFormat="1" applyFont="1" applyBorder="1" applyAlignment="1">
      <alignment horizontal="right" vertical="center"/>
    </xf>
    <xf numFmtId="4" fontId="6" fillId="5" borderId="6" xfId="1" applyNumberFormat="1" applyFont="1" applyFill="1" applyBorder="1" applyAlignment="1">
      <alignment horizontal="right" vertical="center" wrapText="1"/>
    </xf>
    <xf numFmtId="4" fontId="6" fillId="5" borderId="6" xfId="1" applyNumberFormat="1" applyFont="1" applyFill="1" applyBorder="1" applyAlignment="1">
      <alignment horizontal="right" vertical="center"/>
    </xf>
    <xf numFmtId="4" fontId="6" fillId="5" borderId="7" xfId="1" applyNumberFormat="1" applyFont="1" applyFill="1" applyBorder="1" applyAlignment="1">
      <alignment horizontal="right" vertical="center"/>
    </xf>
    <xf numFmtId="4" fontId="15" fillId="7" borderId="6" xfId="4" applyNumberFormat="1" applyFont="1" applyFill="1" applyBorder="1" applyAlignment="1">
      <alignment horizontal="right"/>
    </xf>
    <xf numFmtId="4" fontId="15" fillId="7" borderId="7" xfId="4" applyNumberFormat="1" applyFont="1" applyFill="1" applyBorder="1" applyAlignment="1">
      <alignment horizontal="right"/>
    </xf>
    <xf numFmtId="4" fontId="4" fillId="0" borderId="2" xfId="6" applyNumberFormat="1" applyFont="1" applyFill="1" applyBorder="1" applyAlignment="1">
      <alignment horizontal="right" vertical="center" wrapText="1"/>
    </xf>
    <xf numFmtId="4" fontId="4" fillId="0" borderId="2" xfId="5" applyNumberFormat="1" applyFont="1" applyFill="1" applyBorder="1" applyAlignment="1">
      <alignment horizontal="right" vertical="center" wrapText="1"/>
    </xf>
    <xf numFmtId="4" fontId="4" fillId="0" borderId="2" xfId="6" applyNumberFormat="1" applyFont="1" applyBorder="1" applyAlignment="1">
      <alignment horizontal="right" vertical="center" wrapText="1"/>
    </xf>
    <xf numFmtId="4" fontId="4" fillId="0" borderId="2" xfId="5" applyNumberFormat="1" applyFont="1" applyBorder="1" applyAlignment="1">
      <alignment horizontal="right" vertical="center" wrapText="1"/>
    </xf>
    <xf numFmtId="4" fontId="7" fillId="6" borderId="2" xfId="3" applyNumberFormat="1" applyFont="1" applyFill="1" applyBorder="1" applyAlignment="1">
      <alignment horizontal="right" wrapText="1"/>
    </xf>
    <xf numFmtId="4" fontId="7" fillId="6" borderId="2" xfId="4" applyNumberFormat="1" applyFont="1" applyFill="1" applyBorder="1" applyAlignment="1">
      <alignment horizontal="right" wrapText="1"/>
    </xf>
    <xf numFmtId="4" fontId="4" fillId="2" borderId="6" xfId="3" applyNumberFormat="1" applyFont="1" applyFill="1" applyBorder="1" applyAlignment="1">
      <alignment horizontal="right" wrapText="1"/>
    </xf>
    <xf numFmtId="4" fontId="4" fillId="2" borderId="7" xfId="3" applyNumberFormat="1" applyFont="1" applyFill="1" applyBorder="1" applyAlignment="1">
      <alignment horizontal="right" wrapText="1"/>
    </xf>
    <xf numFmtId="4" fontId="4" fillId="0" borderId="2" xfId="3" applyNumberFormat="1" applyFont="1" applyBorder="1" applyAlignment="1">
      <alignment horizontal="right" vertical="center" wrapText="1"/>
    </xf>
    <xf numFmtId="4" fontId="4" fillId="0" borderId="2" xfId="0" applyNumberFormat="1" applyFont="1" applyBorder="1" applyAlignment="1">
      <alignment horizontal="right" vertical="center" wrapText="1"/>
    </xf>
    <xf numFmtId="4" fontId="7" fillId="5" borderId="6" xfId="3" applyNumberFormat="1" applyFont="1" applyFill="1" applyBorder="1" applyAlignment="1">
      <alignment horizontal="right" wrapText="1"/>
    </xf>
    <xf numFmtId="4" fontId="7" fillId="5" borderId="2" xfId="4" applyNumberFormat="1" applyFont="1" applyFill="1" applyBorder="1" applyAlignment="1">
      <alignment horizontal="right" wrapText="1"/>
    </xf>
    <xf numFmtId="4" fontId="7" fillId="2" borderId="2" xfId="3" applyNumberFormat="1" applyFont="1" applyFill="1" applyBorder="1" applyAlignment="1">
      <alignment horizontal="right" vertical="top"/>
    </xf>
    <xf numFmtId="4" fontId="7" fillId="2" borderId="7" xfId="3" applyNumberFormat="1" applyFont="1" applyFill="1" applyBorder="1" applyAlignment="1">
      <alignment horizontal="right"/>
    </xf>
    <xf numFmtId="4" fontId="4" fillId="3" borderId="2" xfId="1" applyNumberFormat="1" applyFont="1" applyFill="1" applyBorder="1" applyAlignment="1">
      <alignment horizontal="right" vertical="center" wrapText="1"/>
    </xf>
    <xf numFmtId="4" fontId="4" fillId="0" borderId="2" xfId="0" applyNumberFormat="1" applyFont="1" applyBorder="1" applyAlignment="1">
      <alignment horizontal="right"/>
    </xf>
    <xf numFmtId="4" fontId="18" fillId="0" borderId="12" xfId="0" applyNumberFormat="1" applyFont="1" applyBorder="1" applyAlignment="1">
      <alignment horizontal="right"/>
    </xf>
    <xf numFmtId="4" fontId="7" fillId="6" borderId="2" xfId="4" applyNumberFormat="1" applyFont="1" applyFill="1" applyBorder="1" applyAlignment="1">
      <alignment horizontal="center"/>
    </xf>
    <xf numFmtId="4" fontId="4" fillId="2" borderId="6" xfId="3" applyNumberFormat="1" applyFont="1" applyFill="1" applyBorder="1" applyAlignment="1">
      <alignment horizontal="center"/>
    </xf>
    <xf numFmtId="4" fontId="4" fillId="0" borderId="15" xfId="6" applyNumberFormat="1" applyFont="1" applyBorder="1" applyAlignment="1">
      <alignment horizontal="center"/>
    </xf>
    <xf numFmtId="4" fontId="7" fillId="0" borderId="2" xfId="0" applyNumberFormat="1" applyFont="1" applyBorder="1" applyAlignment="1">
      <alignment horizontal="right"/>
    </xf>
    <xf numFmtId="4" fontId="12" fillId="2" borderId="2" xfId="0" applyNumberFormat="1" applyFont="1" applyFill="1" applyBorder="1" applyAlignment="1">
      <alignment horizontal="right"/>
    </xf>
    <xf numFmtId="1" fontId="4" fillId="0" borderId="2" xfId="5" applyNumberFormat="1" applyFont="1" applyBorder="1" applyAlignment="1">
      <alignment horizontal="center" vertical="top" wrapText="1"/>
    </xf>
    <xf numFmtId="1" fontId="6" fillId="5" borderId="5" xfId="1" applyNumberFormat="1" applyFont="1" applyFill="1" applyBorder="1" applyAlignment="1">
      <alignment horizontal="center" vertical="top" wrapText="1"/>
    </xf>
    <xf numFmtId="1" fontId="15" fillId="7" borderId="5" xfId="4" applyNumberFormat="1" applyFont="1" applyFill="1" applyBorder="1" applyAlignment="1">
      <alignment horizontal="center" vertical="top" wrapText="1"/>
    </xf>
    <xf numFmtId="1" fontId="4" fillId="0" borderId="2" xfId="4" applyNumberFormat="1" applyFont="1" applyBorder="1" applyAlignment="1">
      <alignment horizontal="center" vertical="top" wrapText="1"/>
    </xf>
    <xf numFmtId="1" fontId="4" fillId="6" borderId="2" xfId="4" applyNumberFormat="1" applyFont="1" applyFill="1" applyBorder="1" applyAlignment="1">
      <alignment horizontal="center" vertical="top"/>
    </xf>
    <xf numFmtId="1" fontId="4" fillId="0" borderId="2" xfId="6" applyNumberFormat="1" applyFont="1" applyBorder="1" applyAlignment="1">
      <alignment horizontal="center" vertical="top" wrapText="1"/>
    </xf>
    <xf numFmtId="1" fontId="4" fillId="0" borderId="2" xfId="7" applyNumberFormat="1" applyFont="1" applyBorder="1" applyAlignment="1">
      <alignment horizontal="center" vertical="top" wrapText="1"/>
    </xf>
    <xf numFmtId="1" fontId="4" fillId="2" borderId="5" xfId="3" applyNumberFormat="1" applyFont="1" applyFill="1" applyBorder="1" applyAlignment="1">
      <alignment horizontal="center" vertical="top"/>
    </xf>
    <xf numFmtId="1" fontId="4" fillId="0" borderId="2" xfId="3" applyNumberFormat="1" applyFont="1" applyBorder="1" applyAlignment="1">
      <alignment horizontal="center" vertical="top" wrapText="1"/>
    </xf>
    <xf numFmtId="1" fontId="4" fillId="5" borderId="5" xfId="3" applyNumberFormat="1" applyFont="1" applyFill="1" applyBorder="1" applyAlignment="1">
      <alignment horizontal="center" vertical="top"/>
    </xf>
    <xf numFmtId="1" fontId="7" fillId="2" borderId="2" xfId="3" applyNumberFormat="1" applyFont="1" applyFill="1" applyBorder="1" applyAlignment="1">
      <alignment horizontal="center" vertical="top"/>
    </xf>
    <xf numFmtId="1" fontId="4" fillId="0" borderId="2" xfId="0" applyNumberFormat="1" applyFont="1" applyBorder="1" applyAlignment="1">
      <alignment horizontal="center" vertical="top"/>
    </xf>
    <xf numFmtId="2" fontId="6" fillId="0" borderId="2" xfId="2" applyNumberFormat="1" applyFont="1" applyBorder="1" applyAlignment="1">
      <alignment horizontal="left" vertical="top" wrapText="1"/>
    </xf>
    <xf numFmtId="0" fontId="4" fillId="0" borderId="2" xfId="0" applyFont="1" applyBorder="1" applyAlignment="1">
      <alignment horizontal="justify" vertical="top" wrapText="1"/>
    </xf>
    <xf numFmtId="2" fontId="6" fillId="3" borderId="2" xfId="2" applyNumberFormat="1" applyFont="1" applyFill="1" applyBorder="1" applyAlignment="1">
      <alignment horizontal="left" vertical="top" wrapText="1"/>
    </xf>
    <xf numFmtId="2" fontId="6" fillId="0" borderId="2" xfId="1" applyNumberFormat="1" applyFont="1" applyBorder="1" applyAlignment="1">
      <alignment horizontal="left" vertical="top" wrapText="1"/>
    </xf>
    <xf numFmtId="2" fontId="6" fillId="3" borderId="2" xfId="1" applyNumberFormat="1" applyFont="1" applyFill="1" applyBorder="1" applyAlignment="1">
      <alignment horizontal="left" vertical="top" wrapText="1"/>
    </xf>
    <xf numFmtId="2" fontId="6" fillId="5" borderId="6" xfId="1" applyNumberFormat="1" applyFont="1" applyFill="1" applyBorder="1" applyAlignment="1">
      <alignment horizontal="center" vertical="top"/>
    </xf>
    <xf numFmtId="1" fontId="6" fillId="5" borderId="6" xfId="1" applyNumberFormat="1" applyFont="1" applyFill="1" applyBorder="1" applyAlignment="1">
      <alignment vertical="top"/>
    </xf>
    <xf numFmtId="0" fontId="16" fillId="7" borderId="6" xfId="4" applyFont="1" applyFill="1" applyBorder="1" applyAlignment="1">
      <alignment horizontal="left" vertical="top"/>
    </xf>
    <xf numFmtId="0" fontId="4" fillId="0" borderId="2" xfId="4" applyFont="1" applyBorder="1" applyAlignment="1">
      <alignment horizontal="justify" vertical="top" wrapText="1"/>
    </xf>
    <xf numFmtId="0" fontId="7" fillId="6" borderId="2" xfId="4" applyFont="1" applyFill="1" applyBorder="1" applyAlignment="1">
      <alignment horizontal="right" vertical="top"/>
    </xf>
    <xf numFmtId="0" fontId="7" fillId="2" borderId="6" xfId="3" applyFont="1" applyFill="1" applyBorder="1" applyAlignment="1">
      <alignment vertical="top"/>
    </xf>
    <xf numFmtId="0" fontId="4" fillId="5" borderId="6" xfId="3" applyFont="1" applyFill="1" applyBorder="1" applyAlignment="1">
      <alignment horizontal="right" vertical="top"/>
    </xf>
    <xf numFmtId="0" fontId="7" fillId="2" borderId="2" xfId="3" applyFont="1" applyFill="1" applyBorder="1" applyAlignment="1">
      <alignment horizontal="right" vertical="top"/>
    </xf>
    <xf numFmtId="0" fontId="6" fillId="5" borderId="6" xfId="1" applyFont="1" applyFill="1" applyBorder="1" applyAlignment="1">
      <alignment vertical="top"/>
    </xf>
    <xf numFmtId="0" fontId="4" fillId="0" borderId="2" xfId="0" applyFont="1" applyBorder="1" applyAlignment="1">
      <alignment vertical="top" wrapText="1"/>
    </xf>
    <xf numFmtId="0" fontId="4" fillId="0" borderId="2" xfId="0" applyFont="1" applyBorder="1" applyAlignment="1">
      <alignment vertical="top" wrapText="1" shrinkToFit="1"/>
    </xf>
    <xf numFmtId="0" fontId="7" fillId="0" borderId="2" xfId="0" applyFont="1" applyBorder="1" applyAlignment="1">
      <alignment horizontal="right" vertical="top"/>
    </xf>
    <xf numFmtId="4" fontId="7" fillId="0" borderId="12" xfId="0" applyNumberFormat="1" applyFont="1" applyFill="1" applyBorder="1" applyAlignment="1">
      <alignment horizontal="right"/>
    </xf>
    <xf numFmtId="0" fontId="7" fillId="2" borderId="2" xfId="0" applyFont="1" applyFill="1" applyBorder="1" applyAlignment="1">
      <alignment horizontal="right" vertical="top"/>
    </xf>
    <xf numFmtId="4" fontId="7" fillId="2" borderId="2" xfId="0" applyNumberFormat="1" applyFont="1" applyFill="1" applyBorder="1" applyAlignment="1">
      <alignment horizontal="right"/>
    </xf>
    <xf numFmtId="1" fontId="7" fillId="2" borderId="2" xfId="0" applyNumberFormat="1" applyFont="1" applyFill="1" applyBorder="1" applyAlignment="1">
      <alignment horizontal="center" vertical="top"/>
    </xf>
    <xf numFmtId="0" fontId="7" fillId="2" borderId="2" xfId="0" applyFont="1" applyFill="1" applyBorder="1"/>
    <xf numFmtId="4" fontId="7" fillId="2" borderId="2" xfId="0" applyNumberFormat="1" applyFont="1" applyFill="1" applyBorder="1" applyAlignment="1">
      <alignment horizontal="center"/>
    </xf>
    <xf numFmtId="4" fontId="5" fillId="7" borderId="6" xfId="0" applyNumberFormat="1" applyFont="1" applyFill="1" applyBorder="1" applyAlignment="1">
      <alignment horizontal="center" vertical="center"/>
    </xf>
    <xf numFmtId="4" fontId="11" fillId="7" borderId="6" xfId="0" applyNumberFormat="1" applyFont="1" applyFill="1" applyBorder="1" applyAlignment="1">
      <alignment horizontal="center" vertical="center"/>
    </xf>
    <xf numFmtId="4" fontId="6" fillId="3" borderId="5" xfId="1" applyNumberFormat="1" applyFont="1" applyFill="1" applyBorder="1" applyAlignment="1">
      <alignment horizontal="right" vertical="center"/>
    </xf>
    <xf numFmtId="4" fontId="5" fillId="7" borderId="6" xfId="0" applyNumberFormat="1" applyFont="1" applyFill="1" applyBorder="1" applyAlignment="1">
      <alignment horizontal="right" vertical="center"/>
    </xf>
    <xf numFmtId="4" fontId="5" fillId="7" borderId="7" xfId="1" applyNumberFormat="1" applyFont="1" applyFill="1" applyBorder="1" applyAlignment="1">
      <alignment horizontal="right" vertical="center" wrapText="1"/>
    </xf>
    <xf numFmtId="4" fontId="11" fillId="7" borderId="6" xfId="0" applyNumberFormat="1" applyFont="1" applyFill="1" applyBorder="1" applyAlignment="1">
      <alignment horizontal="right" vertical="center"/>
    </xf>
    <xf numFmtId="1" fontId="11" fillId="2" borderId="2" xfId="0" applyNumberFormat="1" applyFont="1" applyFill="1" applyBorder="1" applyAlignment="1">
      <alignment horizontal="center"/>
    </xf>
    <xf numFmtId="0" fontId="6" fillId="2" borderId="2" xfId="0" applyFont="1" applyFill="1" applyBorder="1" applyAlignment="1">
      <alignment horizontal="left"/>
    </xf>
    <xf numFmtId="0" fontId="6" fillId="2" borderId="2" xfId="0" applyFont="1" applyFill="1" applyBorder="1" applyAlignment="1">
      <alignment horizontal="center"/>
    </xf>
    <xf numFmtId="4" fontId="6" fillId="2" borderId="2" xfId="0" applyNumberFormat="1" applyFont="1" applyFill="1" applyBorder="1" applyAlignment="1">
      <alignment horizontal="right"/>
    </xf>
    <xf numFmtId="4" fontId="11" fillId="2" borderId="2" xfId="0" applyNumberFormat="1" applyFont="1" applyFill="1" applyBorder="1" applyAlignment="1">
      <alignment horizontal="right"/>
    </xf>
    <xf numFmtId="0" fontId="6" fillId="0" borderId="2" xfId="0" applyFont="1" applyBorder="1" applyAlignment="1">
      <alignment horizontal="center"/>
    </xf>
    <xf numFmtId="0" fontId="6" fillId="0" borderId="2" xfId="0" applyFont="1" applyBorder="1" applyAlignment="1">
      <alignment wrapText="1"/>
    </xf>
    <xf numFmtId="0" fontId="6" fillId="0" borderId="2" xfId="0" applyFont="1" applyBorder="1" applyAlignment="1">
      <alignment horizontal="left"/>
    </xf>
    <xf numFmtId="4" fontId="6" fillId="0" borderId="2" xfId="0" applyNumberFormat="1" applyFont="1" applyBorder="1" applyAlignment="1">
      <alignment horizontal="center"/>
    </xf>
    <xf numFmtId="4" fontId="6" fillId="0" borderId="2" xfId="0" applyNumberFormat="1" applyFont="1" applyBorder="1" applyAlignment="1">
      <alignment horizontal="right"/>
    </xf>
    <xf numFmtId="0" fontId="6" fillId="0" borderId="2" xfId="0" applyFont="1" applyBorder="1" applyAlignment="1">
      <alignment wrapText="1" shrinkToFit="1"/>
    </xf>
    <xf numFmtId="0" fontId="6" fillId="0" borderId="2" xfId="0" applyFont="1" applyBorder="1" applyAlignment="1">
      <alignment horizontal="left" wrapText="1"/>
    </xf>
    <xf numFmtId="0" fontId="6" fillId="0" borderId="2" xfId="0" applyFont="1" applyBorder="1" applyAlignment="1">
      <alignment horizontal="left" wrapText="1" shrinkToFit="1"/>
    </xf>
    <xf numFmtId="0" fontId="11" fillId="0" borderId="2" xfId="0" applyFont="1" applyBorder="1" applyAlignment="1">
      <alignment horizontal="right"/>
    </xf>
    <xf numFmtId="4" fontId="11" fillId="0" borderId="2" xfId="0" applyNumberFormat="1" applyFont="1" applyBorder="1" applyAlignment="1">
      <alignment horizontal="right"/>
    </xf>
    <xf numFmtId="1" fontId="11" fillId="2" borderId="2" xfId="0" applyNumberFormat="1" applyFont="1" applyFill="1" applyBorder="1" applyAlignment="1">
      <alignment horizontal="center" vertical="top"/>
    </xf>
    <xf numFmtId="0" fontId="7" fillId="2" borderId="2" xfId="1" applyFont="1" applyFill="1" applyBorder="1" applyAlignment="1">
      <alignment horizontal="left" vertical="top"/>
    </xf>
    <xf numFmtId="0" fontId="14" fillId="0" borderId="2" xfId="1" applyFont="1" applyBorder="1" applyAlignment="1">
      <alignment horizontal="left" vertical="center"/>
    </xf>
    <xf numFmtId="0" fontId="13" fillId="0" borderId="2" xfId="1" applyFont="1" applyBorder="1" applyAlignment="1">
      <alignment horizontal="left" vertical="center"/>
    </xf>
    <xf numFmtId="4" fontId="13" fillId="0" borderId="2" xfId="1" applyNumberFormat="1" applyFont="1" applyBorder="1" applyAlignment="1">
      <alignment horizontal="center" vertical="center"/>
    </xf>
    <xf numFmtId="4" fontId="13" fillId="0" borderId="2" xfId="1" applyNumberFormat="1" applyFont="1" applyBorder="1" applyAlignment="1">
      <alignment horizontal="right" vertical="center"/>
    </xf>
    <xf numFmtId="1" fontId="4" fillId="0" borderId="2" xfId="0" applyNumberFormat="1" applyFont="1" applyBorder="1" applyAlignment="1">
      <alignment horizontal="center" vertical="top" wrapText="1"/>
    </xf>
    <xf numFmtId="4" fontId="4" fillId="0" borderId="3" xfId="0" applyNumberFormat="1" applyFont="1" applyBorder="1" applyAlignment="1">
      <alignment horizontal="right"/>
    </xf>
    <xf numFmtId="4" fontId="4" fillId="3" borderId="3" xfId="1" applyNumberFormat="1" applyFont="1" applyFill="1" applyBorder="1" applyAlignment="1">
      <alignment horizontal="right" vertical="center" wrapText="1"/>
    </xf>
    <xf numFmtId="0" fontId="4" fillId="0" borderId="3" xfId="0" applyFont="1" applyBorder="1"/>
    <xf numFmtId="0" fontId="4" fillId="0" borderId="3" xfId="0" applyFont="1" applyBorder="1" applyAlignment="1">
      <alignment horizontal="center" vertical="center"/>
    </xf>
    <xf numFmtId="4" fontId="4" fillId="0" borderId="3" xfId="0" applyNumberFormat="1" applyFont="1" applyBorder="1" applyAlignment="1">
      <alignment horizontal="center" vertical="center" wrapText="1"/>
    </xf>
    <xf numFmtId="0" fontId="7" fillId="7" borderId="0" xfId="1" applyFont="1" applyFill="1" applyBorder="1" applyAlignment="1">
      <alignment horizontal="left" vertical="top"/>
    </xf>
    <xf numFmtId="0" fontId="11" fillId="5" borderId="6" xfId="0" applyFont="1" applyFill="1" applyBorder="1" applyAlignment="1">
      <alignment horizontal="right" vertical="top"/>
    </xf>
    <xf numFmtId="4" fontId="7" fillId="5" borderId="7" xfId="1" applyNumberFormat="1" applyFont="1" applyFill="1" applyBorder="1" applyAlignment="1">
      <alignment horizontal="right" vertical="center" wrapText="1"/>
    </xf>
    <xf numFmtId="1" fontId="4" fillId="0" borderId="3" xfId="0" applyNumberFormat="1" applyFont="1" applyBorder="1" applyAlignment="1">
      <alignment horizontal="center" vertical="top" wrapText="1"/>
    </xf>
    <xf numFmtId="0" fontId="11" fillId="0" borderId="2" xfId="1" applyFont="1" applyFill="1" applyBorder="1" applyAlignment="1">
      <alignment horizontal="right" vertical="center"/>
    </xf>
    <xf numFmtId="0" fontId="4" fillId="0" borderId="3" xfId="0" applyFont="1" applyBorder="1" applyAlignment="1">
      <alignment vertical="top"/>
    </xf>
    <xf numFmtId="0" fontId="6" fillId="0" borderId="2" xfId="0" applyFont="1" applyBorder="1" applyAlignment="1">
      <alignment horizontal="justify" vertical="center" wrapText="1"/>
    </xf>
    <xf numFmtId="0" fontId="6" fillId="0" borderId="2" xfId="0" applyFont="1" applyBorder="1" applyAlignment="1">
      <alignment horizontal="center" vertical="center"/>
    </xf>
    <xf numFmtId="4" fontId="6" fillId="0" borderId="2" xfId="0" applyNumberFormat="1" applyFont="1" applyBorder="1" applyAlignment="1">
      <alignment horizontal="center" vertical="center" wrapText="1"/>
    </xf>
    <xf numFmtId="0" fontId="6" fillId="0" borderId="2" xfId="0" applyFont="1" applyFill="1" applyBorder="1" applyAlignment="1">
      <alignment horizontal="justify" vertical="center" wrapText="1"/>
    </xf>
    <xf numFmtId="4" fontId="6" fillId="0" borderId="2" xfId="0" applyNumberFormat="1" applyFont="1" applyBorder="1" applyAlignment="1">
      <alignment horizontal="right" vertical="center" wrapText="1"/>
    </xf>
    <xf numFmtId="0" fontId="11" fillId="5" borderId="2" xfId="0" applyFont="1" applyFill="1" applyBorder="1" applyAlignment="1">
      <alignment horizontal="right"/>
    </xf>
    <xf numFmtId="0" fontId="6" fillId="0" borderId="2" xfId="0" applyFont="1" applyBorder="1" applyAlignment="1">
      <alignment horizontal="center" vertical="center" wrapText="1"/>
    </xf>
    <xf numFmtId="4" fontId="11" fillId="5" borderId="2" xfId="1" applyNumberFormat="1" applyFont="1" applyFill="1" applyBorder="1" applyAlignment="1">
      <alignment horizontal="right" vertical="center" wrapText="1"/>
    </xf>
    <xf numFmtId="0" fontId="11" fillId="7" borderId="8" xfId="1" applyFont="1" applyFill="1" applyBorder="1" applyAlignment="1">
      <alignment horizontal="left" vertical="center"/>
    </xf>
    <xf numFmtId="4" fontId="4" fillId="3" borderId="2" xfId="6" applyNumberFormat="1" applyFont="1" applyFill="1" applyBorder="1" applyAlignment="1">
      <alignment horizontal="right" vertical="center" wrapText="1"/>
    </xf>
    <xf numFmtId="4" fontId="4" fillId="3" borderId="2" xfId="3" applyNumberFormat="1" applyFont="1" applyFill="1" applyBorder="1" applyAlignment="1">
      <alignment horizontal="right" vertical="center" wrapText="1"/>
    </xf>
    <xf numFmtId="0" fontId="4" fillId="3" borderId="2" xfId="3" applyFont="1" applyFill="1" applyBorder="1" applyAlignment="1">
      <alignment horizontal="left" vertical="top" wrapText="1"/>
    </xf>
    <xf numFmtId="0" fontId="4" fillId="3" borderId="2" xfId="3" applyFont="1" applyFill="1" applyBorder="1" applyAlignment="1">
      <alignment horizontal="center" vertical="center"/>
    </xf>
    <xf numFmtId="4" fontId="4" fillId="3" borderId="2" xfId="3" applyNumberFormat="1" applyFont="1" applyFill="1" applyBorder="1" applyAlignment="1">
      <alignment horizontal="center" vertical="center"/>
    </xf>
    <xf numFmtId="4" fontId="4" fillId="3" borderId="2" xfId="5" applyNumberFormat="1" applyFont="1" applyFill="1" applyBorder="1" applyAlignment="1">
      <alignment horizontal="right" vertical="center" wrapText="1"/>
    </xf>
    <xf numFmtId="4" fontId="19" fillId="0" borderId="2" xfId="0" applyNumberFormat="1" applyFont="1" applyBorder="1" applyAlignment="1">
      <alignment horizontal="right"/>
    </xf>
    <xf numFmtId="1" fontId="17" fillId="0" borderId="2" xfId="0" applyNumberFormat="1" applyFont="1" applyBorder="1" applyAlignment="1">
      <alignment horizontal="center" vertical="top"/>
    </xf>
    <xf numFmtId="0" fontId="17" fillId="0" borderId="2" xfId="0" applyFont="1" applyBorder="1" applyAlignment="1">
      <alignment horizontal="left"/>
    </xf>
    <xf numFmtId="0" fontId="17" fillId="0" borderId="2" xfId="0" applyFont="1" applyBorder="1" applyAlignment="1">
      <alignment horizontal="center"/>
    </xf>
    <xf numFmtId="4" fontId="17" fillId="0" borderId="2" xfId="0" applyNumberFormat="1" applyFont="1" applyBorder="1" applyAlignment="1">
      <alignment horizontal="center" vertical="center"/>
    </xf>
    <xf numFmtId="4" fontId="17" fillId="0" borderId="2" xfId="0" applyNumberFormat="1" applyFont="1" applyBorder="1" applyAlignment="1">
      <alignment horizontal="right"/>
    </xf>
    <xf numFmtId="4" fontId="4" fillId="3" borderId="2" xfId="6" applyNumberFormat="1" applyFont="1" applyFill="1" applyBorder="1" applyAlignment="1">
      <alignment horizontal="right" vertical="center"/>
    </xf>
    <xf numFmtId="1" fontId="4" fillId="3" borderId="2" xfId="4" applyNumberFormat="1" applyFont="1" applyFill="1" applyBorder="1" applyAlignment="1">
      <alignment horizontal="center" vertical="top" wrapText="1"/>
    </xf>
    <xf numFmtId="0" fontId="4" fillId="3" borderId="2" xfId="4" applyFont="1" applyFill="1" applyBorder="1" applyAlignment="1">
      <alignment horizontal="left" vertical="top" wrapText="1"/>
    </xf>
    <xf numFmtId="0" fontId="4" fillId="3" borderId="2" xfId="4" applyFont="1" applyFill="1" applyBorder="1" applyAlignment="1">
      <alignment horizontal="center" vertical="center"/>
    </xf>
    <xf numFmtId="0" fontId="4" fillId="3" borderId="2" xfId="0" applyFont="1" applyFill="1" applyBorder="1" applyAlignment="1">
      <alignment horizontal="justify" vertical="center" wrapText="1"/>
    </xf>
    <xf numFmtId="0" fontId="4" fillId="0" borderId="2" xfId="0" applyFont="1" applyBorder="1" applyAlignment="1">
      <alignment horizontal="center" vertical="center" wrapText="1"/>
    </xf>
    <xf numFmtId="0" fontId="4" fillId="3" borderId="2" xfId="0" applyFont="1" applyFill="1" applyBorder="1" applyAlignment="1">
      <alignment horizontal="center" vertical="center" wrapText="1"/>
    </xf>
    <xf numFmtId="0" fontId="4" fillId="3" borderId="2" xfId="0" applyFont="1" applyFill="1" applyBorder="1" applyAlignment="1">
      <alignment horizontal="left" vertical="center" wrapText="1"/>
    </xf>
    <xf numFmtId="0" fontId="4" fillId="3" borderId="2" xfId="0" applyFont="1" applyFill="1" applyBorder="1" applyAlignment="1">
      <alignment horizontal="center" vertical="center"/>
    </xf>
    <xf numFmtId="4" fontId="4" fillId="3" borderId="2" xfId="0" applyNumberFormat="1" applyFont="1" applyFill="1" applyBorder="1" applyAlignment="1">
      <alignment horizontal="center" vertical="center" wrapText="1"/>
    </xf>
    <xf numFmtId="0" fontId="7" fillId="3" borderId="2" xfId="0" applyFont="1" applyFill="1" applyBorder="1" applyAlignment="1">
      <alignment horizontal="center" vertical="center" wrapText="1"/>
    </xf>
    <xf numFmtId="0" fontId="6" fillId="3" borderId="2" xfId="0" applyFont="1" applyFill="1" applyBorder="1" applyAlignment="1">
      <alignment horizontal="center" vertical="center"/>
    </xf>
    <xf numFmtId="4" fontId="6" fillId="3" borderId="2" xfId="0" applyNumberFormat="1" applyFont="1" applyFill="1" applyBorder="1" applyAlignment="1">
      <alignment horizontal="center" vertical="center" wrapText="1"/>
    </xf>
    <xf numFmtId="0" fontId="7" fillId="3" borderId="3" xfId="0" applyFont="1" applyFill="1" applyBorder="1" applyAlignment="1">
      <alignment horizontal="center" vertical="center" wrapText="1"/>
    </xf>
    <xf numFmtId="0" fontId="11" fillId="3" borderId="2" xfId="0" applyFont="1" applyFill="1" applyBorder="1" applyAlignment="1">
      <alignment horizontal="justify" vertical="center" wrapText="1"/>
    </xf>
    <xf numFmtId="0" fontId="7" fillId="3" borderId="2" xfId="0" applyFont="1" applyFill="1" applyBorder="1" applyAlignment="1">
      <alignment horizontal="justify" vertical="center" wrapText="1"/>
    </xf>
    <xf numFmtId="2" fontId="11" fillId="0" borderId="15" xfId="1" applyNumberFormat="1" applyFont="1" applyBorder="1" applyAlignment="1">
      <alignment horizontal="left" vertical="center" wrapText="1"/>
    </xf>
    <xf numFmtId="1" fontId="11" fillId="0" borderId="2" xfId="1" applyNumberFormat="1" applyFont="1" applyFill="1" applyBorder="1" applyAlignment="1">
      <alignment horizontal="center" vertical="center" wrapText="1"/>
    </xf>
    <xf numFmtId="4" fontId="4" fillId="3" borderId="2" xfId="0" applyNumberFormat="1" applyFont="1" applyFill="1" applyBorder="1" applyAlignment="1">
      <alignment horizontal="right" vertical="center" wrapText="1"/>
    </xf>
    <xf numFmtId="4" fontId="6" fillId="3" borderId="4" xfId="0" applyNumberFormat="1" applyFont="1" applyFill="1" applyBorder="1" applyAlignment="1">
      <alignment horizontal="center" vertical="center"/>
    </xf>
    <xf numFmtId="4" fontId="6" fillId="3" borderId="4" xfId="0" applyNumberFormat="1" applyFont="1" applyFill="1" applyBorder="1" applyAlignment="1">
      <alignment horizontal="right" vertical="center"/>
    </xf>
    <xf numFmtId="4" fontId="6" fillId="3" borderId="4" xfId="1" applyNumberFormat="1" applyFont="1" applyFill="1" applyBorder="1" applyAlignment="1">
      <alignment horizontal="right" vertical="center" wrapText="1"/>
    </xf>
    <xf numFmtId="0" fontId="6" fillId="11" borderId="2" xfId="0" applyFont="1" applyFill="1" applyBorder="1" applyAlignment="1">
      <alignment horizontal="center"/>
    </xf>
    <xf numFmtId="0" fontId="11" fillId="11" borderId="2" xfId="0" applyFont="1" applyFill="1" applyBorder="1" applyAlignment="1">
      <alignment horizontal="right"/>
    </xf>
    <xf numFmtId="0" fontId="6" fillId="11" borderId="2" xfId="0" applyFont="1" applyFill="1" applyBorder="1" applyAlignment="1">
      <alignment horizontal="left"/>
    </xf>
    <xf numFmtId="4" fontId="6" fillId="11" borderId="2" xfId="0" applyNumberFormat="1" applyFont="1" applyFill="1" applyBorder="1" applyAlignment="1">
      <alignment horizontal="center"/>
    </xf>
    <xf numFmtId="4" fontId="6" fillId="11" borderId="2" xfId="0" applyNumberFormat="1" applyFont="1" applyFill="1" applyBorder="1" applyAlignment="1">
      <alignment horizontal="right"/>
    </xf>
    <xf numFmtId="4" fontId="11" fillId="11" borderId="2" xfId="0" applyNumberFormat="1" applyFont="1" applyFill="1" applyBorder="1" applyAlignment="1">
      <alignment horizontal="right"/>
    </xf>
    <xf numFmtId="4" fontId="6" fillId="0" borderId="2" xfId="0" applyNumberFormat="1" applyFont="1" applyFill="1" applyBorder="1" applyAlignment="1">
      <alignment horizontal="right"/>
    </xf>
    <xf numFmtId="4" fontId="11" fillId="0" borderId="2" xfId="0" applyNumberFormat="1" applyFont="1" applyFill="1" applyBorder="1" applyAlignment="1">
      <alignment horizontal="right"/>
    </xf>
    <xf numFmtId="4" fontId="12" fillId="9" borderId="2" xfId="0" applyNumberFormat="1" applyFont="1" applyFill="1" applyBorder="1" applyAlignment="1">
      <alignment horizontal="right"/>
    </xf>
    <xf numFmtId="0" fontId="7" fillId="0" borderId="2" xfId="0" applyFont="1" applyBorder="1" applyAlignment="1">
      <alignment horizontal="right"/>
    </xf>
    <xf numFmtId="1" fontId="19" fillId="0" borderId="2" xfId="0" applyNumberFormat="1" applyFont="1" applyBorder="1" applyAlignment="1">
      <alignment horizontal="right"/>
    </xf>
    <xf numFmtId="0" fontId="19" fillId="0" borderId="2" xfId="0" applyFont="1" applyBorder="1" applyAlignment="1">
      <alignment horizontal="right"/>
    </xf>
    <xf numFmtId="1" fontId="12" fillId="2" borderId="2" xfId="0" applyNumberFormat="1" applyFont="1" applyFill="1" applyBorder="1" applyAlignment="1">
      <alignment horizontal="right"/>
    </xf>
    <xf numFmtId="0" fontId="12" fillId="2" borderId="2" xfId="0" applyFont="1" applyFill="1" applyBorder="1" applyAlignment="1">
      <alignment horizontal="right"/>
    </xf>
    <xf numFmtId="1" fontId="12" fillId="9" borderId="2" xfId="0" applyNumberFormat="1" applyFont="1" applyFill="1" applyBorder="1" applyAlignment="1">
      <alignment horizontal="right"/>
    </xf>
    <xf numFmtId="0" fontId="12" fillId="9" borderId="2" xfId="0" applyFont="1" applyFill="1" applyBorder="1" applyAlignment="1">
      <alignment horizontal="right"/>
    </xf>
    <xf numFmtId="0" fontId="6" fillId="2" borderId="2" xfId="0" applyFont="1" applyFill="1" applyBorder="1" applyAlignment="1">
      <alignment horizontal="right"/>
    </xf>
    <xf numFmtId="1" fontId="12" fillId="12" borderId="2" xfId="0" applyNumberFormat="1" applyFont="1" applyFill="1" applyBorder="1" applyAlignment="1">
      <alignment horizontal="right"/>
    </xf>
    <xf numFmtId="0" fontId="6" fillId="12" borderId="2" xfId="0" applyFont="1" applyFill="1" applyBorder="1" applyAlignment="1">
      <alignment horizontal="right"/>
    </xf>
    <xf numFmtId="4" fontId="6" fillId="12" borderId="2" xfId="0" applyNumberFormat="1" applyFont="1" applyFill="1" applyBorder="1" applyAlignment="1">
      <alignment horizontal="right"/>
    </xf>
    <xf numFmtId="4" fontId="11" fillId="12" borderId="2" xfId="0" applyNumberFormat="1" applyFont="1" applyFill="1" applyBorder="1" applyAlignment="1">
      <alignment horizontal="right"/>
    </xf>
    <xf numFmtId="1" fontId="12" fillId="0" borderId="2" xfId="0" applyNumberFormat="1" applyFont="1" applyFill="1" applyBorder="1" applyAlignment="1">
      <alignment horizontal="right"/>
    </xf>
    <xf numFmtId="0" fontId="6" fillId="0" borderId="2" xfId="0" applyFont="1" applyFill="1" applyBorder="1" applyAlignment="1">
      <alignment horizontal="right"/>
    </xf>
    <xf numFmtId="0" fontId="6" fillId="11" borderId="2" xfId="0" applyFont="1" applyFill="1" applyBorder="1" applyAlignment="1"/>
    <xf numFmtId="4" fontId="6" fillId="11" borderId="2" xfId="0" applyNumberFormat="1" applyFont="1" applyFill="1" applyBorder="1" applyAlignment="1"/>
    <xf numFmtId="0" fontId="6" fillId="9" borderId="2" xfId="0" applyFont="1" applyFill="1" applyBorder="1" applyAlignment="1"/>
    <xf numFmtId="4" fontId="6" fillId="9" borderId="2" xfId="0" applyNumberFormat="1" applyFont="1" applyFill="1" applyBorder="1" applyAlignment="1"/>
    <xf numFmtId="4" fontId="6" fillId="9" borderId="2" xfId="0" applyNumberFormat="1" applyFont="1" applyFill="1" applyBorder="1" applyAlignment="1">
      <alignment horizontal="right"/>
    </xf>
    <xf numFmtId="4" fontId="11" fillId="9" borderId="2" xfId="0" applyNumberFormat="1" applyFont="1" applyFill="1" applyBorder="1" applyAlignment="1">
      <alignment horizontal="right"/>
    </xf>
    <xf numFmtId="0" fontId="6" fillId="13" borderId="2" xfId="0" applyFont="1" applyFill="1" applyBorder="1" applyAlignment="1">
      <alignment horizontal="center"/>
    </xf>
    <xf numFmtId="1" fontId="12" fillId="10" borderId="2" xfId="0" applyNumberFormat="1" applyFont="1" applyFill="1" applyBorder="1" applyAlignment="1">
      <alignment horizontal="right"/>
    </xf>
    <xf numFmtId="0" fontId="6" fillId="10" borderId="2" xfId="0" applyFont="1" applyFill="1" applyBorder="1" applyAlignment="1">
      <alignment horizontal="right"/>
    </xf>
    <xf numFmtId="4" fontId="6" fillId="10" borderId="2" xfId="0" applyNumberFormat="1" applyFont="1" applyFill="1" applyBorder="1" applyAlignment="1">
      <alignment horizontal="right"/>
    </xf>
    <xf numFmtId="4" fontId="11" fillId="10" borderId="2" xfId="0" applyNumberFormat="1" applyFont="1" applyFill="1" applyBorder="1" applyAlignment="1">
      <alignment horizontal="right"/>
    </xf>
    <xf numFmtId="0" fontId="11" fillId="2" borderId="2" xfId="0" applyFont="1" applyFill="1" applyBorder="1" applyAlignment="1">
      <alignment horizontal="right" wrapText="1"/>
    </xf>
    <xf numFmtId="4" fontId="6" fillId="2" borderId="2" xfId="0" applyNumberFormat="1" applyFont="1" applyFill="1" applyBorder="1" applyAlignment="1">
      <alignment horizontal="center"/>
    </xf>
    <xf numFmtId="0" fontId="11" fillId="2" borderId="2" xfId="0" applyFont="1" applyFill="1" applyBorder="1" applyAlignment="1">
      <alignment horizontal="right"/>
    </xf>
    <xf numFmtId="4" fontId="4" fillId="0" borderId="2" xfId="6" applyNumberFormat="1" applyFont="1" applyFill="1" applyBorder="1" applyAlignment="1">
      <alignment horizontal="center" vertical="center"/>
    </xf>
    <xf numFmtId="1" fontId="7" fillId="0" borderId="2" xfId="0" applyNumberFormat="1" applyFont="1" applyFill="1" applyBorder="1" applyAlignment="1">
      <alignment horizontal="center" vertical="top"/>
    </xf>
    <xf numFmtId="0" fontId="7" fillId="0" borderId="2" xfId="0" applyFont="1" applyFill="1" applyBorder="1"/>
    <xf numFmtId="4" fontId="7" fillId="0" borderId="2" xfId="0" applyNumberFormat="1" applyFont="1" applyFill="1" applyBorder="1" applyAlignment="1">
      <alignment horizontal="center"/>
    </xf>
    <xf numFmtId="4" fontId="7" fillId="0" borderId="2" xfId="0" applyNumberFormat="1" applyFont="1" applyFill="1" applyBorder="1" applyAlignment="1">
      <alignment horizontal="right"/>
    </xf>
    <xf numFmtId="1" fontId="7" fillId="2" borderId="2" xfId="0" applyNumberFormat="1" applyFont="1" applyFill="1" applyBorder="1" applyAlignment="1">
      <alignment horizontal="left" vertical="top"/>
    </xf>
    <xf numFmtId="0" fontId="7" fillId="2" borderId="2" xfId="0" applyFont="1" applyFill="1" applyBorder="1" applyAlignment="1">
      <alignment horizontal="left" vertical="top"/>
    </xf>
    <xf numFmtId="0" fontId="7" fillId="2" borderId="2" xfId="0" applyFont="1" applyFill="1" applyBorder="1" applyAlignment="1">
      <alignment horizontal="left"/>
    </xf>
    <xf numFmtId="4" fontId="7" fillId="2" borderId="2" xfId="0" applyNumberFormat="1" applyFont="1" applyFill="1" applyBorder="1" applyAlignment="1">
      <alignment horizontal="left"/>
    </xf>
    <xf numFmtId="0" fontId="23" fillId="2" borderId="5" xfId="0" applyFont="1" applyFill="1" applyBorder="1"/>
    <xf numFmtId="0" fontId="24" fillId="2" borderId="6" xfId="1" applyFont="1" applyFill="1" applyBorder="1" applyAlignment="1">
      <alignment vertical="center"/>
    </xf>
    <xf numFmtId="0" fontId="25" fillId="2" borderId="6" xfId="1" applyFont="1" applyFill="1" applyBorder="1" applyAlignment="1">
      <alignment vertical="center" wrapText="1"/>
    </xf>
    <xf numFmtId="4" fontId="25" fillId="2" borderId="6" xfId="1" applyNumberFormat="1" applyFont="1" applyFill="1" applyBorder="1" applyAlignment="1">
      <alignment vertical="center" wrapText="1"/>
    </xf>
    <xf numFmtId="4" fontId="25" fillId="2" borderId="6" xfId="1" applyNumberFormat="1" applyFont="1" applyFill="1" applyBorder="1" applyAlignment="1">
      <alignment horizontal="right" vertical="center" wrapText="1"/>
    </xf>
    <xf numFmtId="4" fontId="25" fillId="2" borderId="7" xfId="1" applyNumberFormat="1" applyFont="1" applyFill="1" applyBorder="1" applyAlignment="1">
      <alignment horizontal="right" vertical="center" wrapText="1"/>
    </xf>
    <xf numFmtId="0" fontId="26" fillId="0" borderId="0" xfId="0" applyFont="1"/>
    <xf numFmtId="0" fontId="15" fillId="0" borderId="0" xfId="1" applyFont="1" applyFill="1" applyBorder="1" applyAlignment="1">
      <alignment horizontal="left" vertical="center"/>
    </xf>
    <xf numFmtId="4" fontId="15" fillId="0" borderId="0" xfId="1" applyNumberFormat="1" applyFont="1" applyFill="1" applyBorder="1" applyAlignment="1">
      <alignment horizontal="left" vertical="center"/>
    </xf>
    <xf numFmtId="4" fontId="15" fillId="0" borderId="0" xfId="1" applyNumberFormat="1" applyFont="1" applyFill="1" applyBorder="1" applyAlignment="1">
      <alignment horizontal="right" vertical="center"/>
    </xf>
    <xf numFmtId="0" fontId="27" fillId="0" borderId="0" xfId="1" applyFont="1" applyAlignment="1">
      <alignment horizontal="left" vertical="center"/>
    </xf>
    <xf numFmtId="4" fontId="27" fillId="0" borderId="0" xfId="1" applyNumberFormat="1" applyFont="1" applyAlignment="1">
      <alignment horizontal="left" vertical="center"/>
    </xf>
    <xf numFmtId="4" fontId="27" fillId="0" borderId="0" xfId="1" applyNumberFormat="1" applyFont="1" applyAlignment="1">
      <alignment horizontal="right" vertical="center"/>
    </xf>
    <xf numFmtId="0" fontId="5" fillId="4" borderId="2" xfId="1" applyFont="1" applyFill="1" applyBorder="1" applyAlignment="1">
      <alignment horizontal="center" vertical="center" wrapText="1"/>
    </xf>
    <xf numFmtId="0" fontId="5" fillId="4" borderId="2" xfId="1" applyFont="1" applyFill="1" applyBorder="1" applyAlignment="1">
      <alignment horizontal="center" vertical="center"/>
    </xf>
    <xf numFmtId="4" fontId="5" fillId="4" borderId="2" xfId="1" applyNumberFormat="1" applyFont="1" applyFill="1" applyBorder="1" applyAlignment="1">
      <alignment horizontal="center" vertical="center"/>
    </xf>
    <xf numFmtId="4" fontId="5" fillId="4" borderId="2" xfId="1" applyNumberFormat="1" applyFont="1" applyFill="1" applyBorder="1" applyAlignment="1">
      <alignment horizontal="right" vertical="center"/>
    </xf>
    <xf numFmtId="4" fontId="5" fillId="4" borderId="5" xfId="1" applyNumberFormat="1" applyFont="1" applyFill="1" applyBorder="1" applyAlignment="1">
      <alignment horizontal="right" vertical="center"/>
    </xf>
    <xf numFmtId="0" fontId="11" fillId="2" borderId="3" xfId="1" applyFont="1" applyFill="1" applyBorder="1" applyAlignment="1">
      <alignment horizontal="center" vertical="center" wrapText="1"/>
    </xf>
    <xf numFmtId="0" fontId="11" fillId="2" borderId="3" xfId="1" applyFont="1" applyFill="1" applyBorder="1" applyAlignment="1">
      <alignment horizontal="center" vertical="center"/>
    </xf>
    <xf numFmtId="0" fontId="6" fillId="3" borderId="2" xfId="1" applyFont="1" applyFill="1" applyBorder="1" applyAlignment="1">
      <alignment horizontal="center" vertical="center" wrapText="1"/>
    </xf>
    <xf numFmtId="0" fontId="11" fillId="2" borderId="2" xfId="1" applyFont="1" applyFill="1" applyBorder="1" applyAlignment="1">
      <alignment horizontal="center" vertical="center" wrapText="1"/>
    </xf>
    <xf numFmtId="0" fontId="6" fillId="3" borderId="2" xfId="1" applyFont="1" applyFill="1" applyBorder="1" applyAlignment="1">
      <alignment horizontal="center" vertical="center"/>
    </xf>
    <xf numFmtId="0" fontId="11" fillId="7" borderId="2" xfId="1" applyFont="1" applyFill="1" applyBorder="1" applyAlignment="1">
      <alignment horizontal="center" vertical="center" wrapText="1"/>
    </xf>
    <xf numFmtId="0" fontId="5" fillId="7" borderId="6" xfId="1" applyFont="1" applyFill="1" applyBorder="1" applyAlignment="1">
      <alignment horizontal="left" vertical="center"/>
    </xf>
    <xf numFmtId="0" fontId="6" fillId="7" borderId="6" xfId="1" applyFont="1" applyFill="1" applyBorder="1" applyAlignment="1">
      <alignment horizontal="left" vertical="center"/>
    </xf>
    <xf numFmtId="4" fontId="6" fillId="7" borderId="6" xfId="1" applyNumberFormat="1" applyFont="1" applyFill="1" applyBorder="1" applyAlignment="1">
      <alignment horizontal="left" vertical="center"/>
    </xf>
    <xf numFmtId="4" fontId="6" fillId="7" borderId="6" xfId="1" applyNumberFormat="1" applyFont="1" applyFill="1" applyBorder="1" applyAlignment="1">
      <alignment horizontal="right" vertical="center"/>
    </xf>
    <xf numFmtId="1" fontId="6" fillId="0" borderId="1" xfId="1" applyNumberFormat="1" applyFont="1" applyFill="1" applyBorder="1" applyAlignment="1">
      <alignment horizontal="center" vertical="center" wrapText="1"/>
    </xf>
    <xf numFmtId="2" fontId="6" fillId="0" borderId="1" xfId="1" applyNumberFormat="1" applyFont="1" applyBorder="1" applyAlignment="1">
      <alignment horizontal="left" vertical="center" wrapText="1"/>
    </xf>
    <xf numFmtId="2" fontId="6" fillId="3" borderId="1" xfId="1" applyNumberFormat="1" applyFont="1" applyFill="1" applyBorder="1" applyAlignment="1">
      <alignment vertical="center" wrapText="1"/>
    </xf>
    <xf numFmtId="2" fontId="6" fillId="3" borderId="1" xfId="1" applyNumberFormat="1" applyFont="1" applyFill="1" applyBorder="1" applyAlignment="1">
      <alignment horizontal="center" vertical="center" wrapText="1"/>
    </xf>
    <xf numFmtId="4" fontId="6" fillId="3" borderId="1" xfId="1" applyNumberFormat="1" applyFont="1" applyFill="1" applyBorder="1" applyAlignment="1">
      <alignment horizontal="center" vertical="center" wrapText="1"/>
    </xf>
    <xf numFmtId="4" fontId="6" fillId="3" borderId="1" xfId="1" applyNumberFormat="1" applyFont="1" applyFill="1" applyBorder="1" applyAlignment="1">
      <alignment horizontal="right" vertical="center" wrapText="1"/>
    </xf>
    <xf numFmtId="4" fontId="6" fillId="3" borderId="9" xfId="1" applyNumberFormat="1" applyFont="1" applyFill="1" applyBorder="1" applyAlignment="1">
      <alignment horizontal="right" vertical="center" wrapText="1"/>
    </xf>
    <xf numFmtId="2" fontId="11" fillId="0" borderId="2" xfId="1" applyNumberFormat="1" applyFont="1" applyBorder="1" applyAlignment="1">
      <alignment horizontal="right" vertical="center" wrapText="1"/>
    </xf>
    <xf numFmtId="2" fontId="11" fillId="0" borderId="2" xfId="1" applyNumberFormat="1" applyFont="1" applyBorder="1" applyAlignment="1">
      <alignment horizontal="left" vertical="center" wrapText="1"/>
    </xf>
    <xf numFmtId="2" fontId="11" fillId="3" borderId="2" xfId="1" applyNumberFormat="1" applyFont="1" applyFill="1" applyBorder="1" applyAlignment="1">
      <alignment horizontal="center" vertical="center" wrapText="1"/>
    </xf>
    <xf numFmtId="4" fontId="11" fillId="3" borderId="2" xfId="1" applyNumberFormat="1" applyFont="1" applyFill="1" applyBorder="1" applyAlignment="1">
      <alignment horizontal="center" vertical="center" wrapText="1"/>
    </xf>
    <xf numFmtId="4" fontId="11" fillId="3" borderId="2" xfId="1" applyNumberFormat="1" applyFont="1" applyFill="1" applyBorder="1" applyAlignment="1">
      <alignment horizontal="right" vertical="center" wrapText="1"/>
    </xf>
    <xf numFmtId="2" fontId="11" fillId="3" borderId="15" xfId="1" applyNumberFormat="1" applyFont="1" applyFill="1" applyBorder="1" applyAlignment="1">
      <alignment horizontal="center" vertical="center" wrapText="1"/>
    </xf>
    <xf numFmtId="4" fontId="11" fillId="3" borderId="15" xfId="1" applyNumberFormat="1" applyFont="1" applyFill="1" applyBorder="1" applyAlignment="1">
      <alignment horizontal="center" vertical="center" wrapText="1"/>
    </xf>
    <xf numFmtId="4" fontId="11" fillId="3" borderId="15" xfId="1" applyNumberFormat="1" applyFont="1" applyFill="1" applyBorder="1" applyAlignment="1">
      <alignment horizontal="right" vertical="center" wrapText="1"/>
    </xf>
    <xf numFmtId="0" fontId="6" fillId="7" borderId="5" xfId="1" applyFont="1" applyFill="1" applyBorder="1" applyAlignment="1">
      <alignment horizontal="left" vertical="center" wrapText="1"/>
    </xf>
    <xf numFmtId="2" fontId="5" fillId="7" borderId="6" xfId="1" applyNumberFormat="1" applyFont="1" applyFill="1" applyBorder="1" applyAlignment="1">
      <alignment horizontal="left" vertical="center" wrapText="1"/>
    </xf>
    <xf numFmtId="4" fontId="6" fillId="3" borderId="5" xfId="1" applyNumberFormat="1" applyFont="1" applyFill="1" applyBorder="1" applyAlignment="1">
      <alignment horizontal="right" vertical="center" wrapText="1"/>
    </xf>
    <xf numFmtId="2" fontId="6" fillId="3" borderId="2" xfId="2" applyNumberFormat="1" applyFont="1" applyFill="1" applyBorder="1" applyAlignment="1">
      <alignment horizontal="left" vertical="center" wrapText="1"/>
    </xf>
    <xf numFmtId="4" fontId="6" fillId="0" borderId="2" xfId="1" applyNumberFormat="1" applyFont="1" applyFill="1" applyBorder="1" applyAlignment="1">
      <alignment horizontal="center" vertical="center"/>
    </xf>
    <xf numFmtId="2" fontId="6" fillId="0" borderId="2" xfId="1" applyNumberFormat="1" applyFont="1" applyFill="1" applyBorder="1" applyAlignment="1">
      <alignment horizontal="center" vertical="center"/>
    </xf>
    <xf numFmtId="4" fontId="6" fillId="0" borderId="2" xfId="1" applyNumberFormat="1" applyFont="1" applyFill="1" applyBorder="1" applyAlignment="1">
      <alignment horizontal="right" vertical="center"/>
    </xf>
    <xf numFmtId="4" fontId="6" fillId="0" borderId="5" xfId="1" applyNumberFormat="1" applyFont="1" applyFill="1" applyBorder="1" applyAlignment="1">
      <alignment horizontal="right" vertical="center" wrapText="1"/>
    </xf>
    <xf numFmtId="2" fontId="6" fillId="0" borderId="2" xfId="1" applyNumberFormat="1" applyFont="1" applyFill="1" applyBorder="1" applyAlignment="1">
      <alignment horizontal="left" vertical="center" wrapText="1"/>
    </xf>
    <xf numFmtId="2" fontId="6" fillId="0" borderId="2" xfId="1" applyNumberFormat="1" applyFont="1" applyBorder="1" applyAlignment="1">
      <alignment vertical="center" wrapText="1"/>
    </xf>
    <xf numFmtId="1" fontId="11" fillId="7" borderId="5" xfId="1" applyNumberFormat="1" applyFont="1" applyFill="1" applyBorder="1" applyAlignment="1">
      <alignment horizontal="center" vertical="center" wrapText="1"/>
    </xf>
    <xf numFmtId="2" fontId="11" fillId="7" borderId="6" xfId="1" applyNumberFormat="1" applyFont="1" applyFill="1" applyBorder="1" applyAlignment="1">
      <alignment vertical="center" wrapText="1"/>
    </xf>
    <xf numFmtId="2" fontId="11" fillId="7" borderId="6" xfId="1" applyNumberFormat="1" applyFont="1" applyFill="1" applyBorder="1" applyAlignment="1">
      <alignment horizontal="center" vertical="center"/>
    </xf>
    <xf numFmtId="4" fontId="11" fillId="7" borderId="6" xfId="1" applyNumberFormat="1" applyFont="1" applyFill="1" applyBorder="1" applyAlignment="1">
      <alignment horizontal="center" vertical="center"/>
    </xf>
    <xf numFmtId="4" fontId="11" fillId="7" borderId="6" xfId="1" applyNumberFormat="1" applyFont="1" applyFill="1" applyBorder="1" applyAlignment="1">
      <alignment horizontal="right" vertical="center"/>
    </xf>
    <xf numFmtId="4" fontId="11" fillId="7" borderId="7" xfId="1" applyNumberFormat="1" applyFont="1" applyFill="1" applyBorder="1" applyAlignment="1">
      <alignment horizontal="right" vertical="center" wrapText="1"/>
    </xf>
    <xf numFmtId="1" fontId="6" fillId="5" borderId="9" xfId="1" applyNumberFormat="1" applyFont="1" applyFill="1" applyBorder="1" applyAlignment="1">
      <alignment horizontal="center" vertical="center" wrapText="1"/>
    </xf>
    <xf numFmtId="2" fontId="6" fillId="5" borderId="8" xfId="1" applyNumberFormat="1" applyFont="1" applyFill="1" applyBorder="1" applyAlignment="1">
      <alignment wrapText="1"/>
    </xf>
    <xf numFmtId="2" fontId="6" fillId="5" borderId="8" xfId="1" applyNumberFormat="1" applyFont="1" applyFill="1" applyBorder="1" applyAlignment="1">
      <alignment vertical="center" wrapText="1"/>
    </xf>
    <xf numFmtId="2" fontId="6" fillId="5" borderId="8" xfId="1" applyNumberFormat="1" applyFont="1" applyFill="1" applyBorder="1" applyAlignment="1">
      <alignment vertical="center"/>
    </xf>
    <xf numFmtId="4" fontId="6" fillId="5" borderId="8" xfId="1" applyNumberFormat="1" applyFont="1" applyFill="1" applyBorder="1" applyAlignment="1">
      <alignment horizontal="center" vertical="center"/>
    </xf>
    <xf numFmtId="4" fontId="6" fillId="5" borderId="8" xfId="1" applyNumberFormat="1" applyFont="1" applyFill="1" applyBorder="1" applyAlignment="1">
      <alignment horizontal="right" vertical="center"/>
    </xf>
    <xf numFmtId="4" fontId="6" fillId="5" borderId="11" xfId="1" applyNumberFormat="1" applyFont="1" applyFill="1" applyBorder="1" applyAlignment="1">
      <alignment horizontal="right" vertical="center"/>
    </xf>
    <xf numFmtId="1" fontId="6" fillId="5" borderId="5" xfId="1" applyNumberFormat="1" applyFont="1" applyFill="1" applyBorder="1" applyAlignment="1">
      <alignment horizontal="center" vertical="center"/>
    </xf>
    <xf numFmtId="2" fontId="6" fillId="5" borderId="6" xfId="1" applyNumberFormat="1" applyFont="1" applyFill="1" applyBorder="1" applyAlignment="1">
      <alignment wrapText="1"/>
    </xf>
    <xf numFmtId="2" fontId="6" fillId="5" borderId="6" xfId="1" applyNumberFormat="1" applyFont="1" applyFill="1" applyBorder="1" applyAlignment="1">
      <alignment vertical="center"/>
    </xf>
    <xf numFmtId="4" fontId="6" fillId="5" borderId="7" xfId="1" applyNumberFormat="1" applyFont="1" applyFill="1" applyBorder="1" applyAlignment="1">
      <alignment horizontal="right" vertical="center" wrapText="1"/>
    </xf>
    <xf numFmtId="1" fontId="6" fillId="5" borderId="5" xfId="1" applyNumberFormat="1" applyFont="1" applyFill="1" applyBorder="1" applyAlignment="1">
      <alignment horizontal="center" vertical="center" wrapText="1"/>
    </xf>
    <xf numFmtId="2" fontId="6" fillId="5" borderId="6" xfId="0" applyNumberFormat="1" applyFont="1" applyFill="1" applyBorder="1" applyAlignment="1">
      <alignment vertical="center"/>
    </xf>
    <xf numFmtId="2" fontId="6" fillId="5" borderId="6" xfId="0" applyNumberFormat="1" applyFont="1" applyFill="1" applyBorder="1" applyAlignment="1">
      <alignment horizontal="center" vertical="center"/>
    </xf>
    <xf numFmtId="4" fontId="6" fillId="5" borderId="6" xfId="0" applyNumberFormat="1" applyFont="1" applyFill="1" applyBorder="1" applyAlignment="1">
      <alignment horizontal="center" vertical="center"/>
    </xf>
    <xf numFmtId="4" fontId="6" fillId="5" borderId="6" xfId="0" applyNumberFormat="1" applyFont="1" applyFill="1" applyBorder="1" applyAlignment="1">
      <alignment horizontal="right" vertical="center"/>
    </xf>
    <xf numFmtId="4" fontId="6" fillId="5" borderId="7" xfId="0" applyNumberFormat="1" applyFont="1" applyFill="1" applyBorder="1" applyAlignment="1">
      <alignment horizontal="right" vertical="center"/>
    </xf>
    <xf numFmtId="2" fontId="6" fillId="5" borderId="6" xfId="1" applyNumberFormat="1" applyFont="1" applyFill="1" applyBorder="1" applyAlignment="1">
      <alignment horizontal="left" vertical="center"/>
    </xf>
    <xf numFmtId="2" fontId="6" fillId="5" borderId="6" xfId="0" applyNumberFormat="1" applyFont="1" applyFill="1" applyBorder="1" applyAlignment="1">
      <alignment horizontal="left" vertical="center"/>
    </xf>
    <xf numFmtId="4" fontId="6" fillId="5" borderId="2" xfId="1" applyNumberFormat="1" applyFont="1" applyFill="1" applyBorder="1" applyAlignment="1">
      <alignment horizontal="right" vertical="center" wrapText="1"/>
    </xf>
    <xf numFmtId="1" fontId="11" fillId="8" borderId="5" xfId="1" applyNumberFormat="1" applyFont="1" applyFill="1" applyBorder="1" applyAlignment="1">
      <alignment vertical="center"/>
    </xf>
    <xf numFmtId="2" fontId="5" fillId="8" borderId="6" xfId="1" applyNumberFormat="1" applyFont="1" applyFill="1" applyBorder="1" applyAlignment="1">
      <alignment vertical="center"/>
    </xf>
    <xf numFmtId="0" fontId="28" fillId="8" borderId="6" xfId="0" applyFont="1" applyFill="1" applyBorder="1" applyAlignment="1">
      <alignment vertical="center"/>
    </xf>
    <xf numFmtId="4" fontId="28" fillId="8" borderId="6" xfId="0" applyNumberFormat="1" applyFont="1" applyFill="1" applyBorder="1" applyAlignment="1">
      <alignment horizontal="center" vertical="center"/>
    </xf>
    <xf numFmtId="4" fontId="29" fillId="8" borderId="6" xfId="0" applyNumberFormat="1" applyFont="1" applyFill="1" applyBorder="1" applyAlignment="1">
      <alignment horizontal="right" vertical="center"/>
    </xf>
    <xf numFmtId="4" fontId="6" fillId="8" borderId="7" xfId="1" applyNumberFormat="1" applyFont="1" applyFill="1" applyBorder="1" applyAlignment="1">
      <alignment horizontal="right" vertical="center"/>
    </xf>
    <xf numFmtId="0" fontId="6" fillId="0" borderId="2" xfId="0" applyFont="1" applyBorder="1" applyAlignment="1">
      <alignment vertical="top" wrapText="1"/>
    </xf>
    <xf numFmtId="1" fontId="6" fillId="8" borderId="5" xfId="1" applyNumberFormat="1" applyFont="1" applyFill="1" applyBorder="1" applyAlignment="1">
      <alignment horizontal="center" vertical="center" wrapText="1"/>
    </xf>
    <xf numFmtId="2" fontId="6" fillId="8" borderId="6" xfId="1" applyNumberFormat="1" applyFont="1" applyFill="1" applyBorder="1" applyAlignment="1">
      <alignment horizontal="left" vertical="center" wrapText="1"/>
    </xf>
    <xf numFmtId="2" fontId="6" fillId="8" borderId="6" xfId="1" applyNumberFormat="1" applyFont="1" applyFill="1" applyBorder="1" applyAlignment="1">
      <alignment horizontal="center" vertical="center" wrapText="1"/>
    </xf>
    <xf numFmtId="4" fontId="6" fillId="8" borderId="6" xfId="1" applyNumberFormat="1" applyFont="1" applyFill="1" applyBorder="1" applyAlignment="1">
      <alignment horizontal="center" vertical="center" wrapText="1"/>
    </xf>
    <xf numFmtId="4" fontId="6" fillId="8" borderId="6" xfId="1" applyNumberFormat="1" applyFont="1" applyFill="1" applyBorder="1" applyAlignment="1">
      <alignment horizontal="right" vertical="center" wrapText="1"/>
    </xf>
    <xf numFmtId="4" fontId="6" fillId="8" borderId="7" xfId="1" applyNumberFormat="1" applyFont="1" applyFill="1" applyBorder="1" applyAlignment="1">
      <alignment horizontal="right" vertical="center" wrapText="1"/>
    </xf>
    <xf numFmtId="2" fontId="6" fillId="0" borderId="2" xfId="1" applyNumberFormat="1" applyFont="1" applyFill="1" applyBorder="1" applyAlignment="1">
      <alignment horizontal="center" vertical="center" wrapText="1"/>
    </xf>
    <xf numFmtId="4" fontId="6" fillId="0" borderId="2" xfId="1" applyNumberFormat="1" applyFont="1" applyFill="1" applyBorder="1" applyAlignment="1">
      <alignment horizontal="center" vertical="center" wrapText="1"/>
    </xf>
    <xf numFmtId="4" fontId="6" fillId="0" borderId="2" xfId="1" applyNumberFormat="1" applyFont="1" applyFill="1" applyBorder="1" applyAlignment="1">
      <alignment horizontal="right" vertical="center" wrapText="1"/>
    </xf>
    <xf numFmtId="0" fontId="6" fillId="0" borderId="2" xfId="0" applyFont="1" applyBorder="1" applyAlignment="1">
      <alignment vertical="center"/>
    </xf>
    <xf numFmtId="4" fontId="6" fillId="0" borderId="2" xfId="0" applyNumberFormat="1" applyFont="1" applyBorder="1" applyAlignment="1">
      <alignment horizontal="center" vertical="center"/>
    </xf>
    <xf numFmtId="4" fontId="6" fillId="0" borderId="2" xfId="0" applyNumberFormat="1" applyFont="1" applyBorder="1" applyAlignment="1">
      <alignment horizontal="right" vertical="center"/>
    </xf>
    <xf numFmtId="1" fontId="11" fillId="2" borderId="2" xfId="0" applyNumberFormat="1" applyFont="1" applyFill="1" applyBorder="1" applyAlignment="1">
      <alignment horizontal="center" vertical="center"/>
    </xf>
    <xf numFmtId="2" fontId="11" fillId="2" borderId="2" xfId="1" applyNumberFormat="1" applyFont="1" applyFill="1" applyBorder="1" applyAlignment="1">
      <alignment horizontal="right" vertical="center" wrapText="1"/>
    </xf>
    <xf numFmtId="0" fontId="11" fillId="2" borderId="2" xfId="0" applyFont="1" applyFill="1" applyBorder="1"/>
    <xf numFmtId="4" fontId="11" fillId="2" borderId="2" xfId="0" applyNumberFormat="1" applyFont="1" applyFill="1" applyBorder="1"/>
    <xf numFmtId="0" fontId="26" fillId="0" borderId="2" xfId="0" applyFont="1" applyFill="1" applyBorder="1"/>
    <xf numFmtId="0" fontId="7" fillId="2" borderId="2" xfId="1" applyFont="1" applyFill="1" applyBorder="1" applyAlignment="1">
      <alignment horizontal="left" vertical="center"/>
    </xf>
    <xf numFmtId="0" fontId="7" fillId="0" borderId="2" xfId="1" applyFont="1" applyBorder="1" applyAlignment="1">
      <alignment horizontal="left" vertical="center"/>
    </xf>
    <xf numFmtId="0" fontId="4" fillId="0" borderId="2" xfId="1" applyFont="1" applyBorder="1" applyAlignment="1">
      <alignment horizontal="left" vertical="center"/>
    </xf>
    <xf numFmtId="4" fontId="4" fillId="0" borderId="2" xfId="1" applyNumberFormat="1" applyFont="1" applyBorder="1" applyAlignment="1">
      <alignment horizontal="left" vertical="center"/>
    </xf>
    <xf numFmtId="4" fontId="4" fillId="0" borderId="2" xfId="1" applyNumberFormat="1" applyFont="1" applyBorder="1" applyAlignment="1">
      <alignment horizontal="right" vertical="center"/>
    </xf>
    <xf numFmtId="0" fontId="6" fillId="0" borderId="2" xfId="0" applyFont="1" applyBorder="1"/>
    <xf numFmtId="4" fontId="29" fillId="0" borderId="2" xfId="0" applyNumberFormat="1" applyFont="1" applyBorder="1" applyAlignment="1">
      <alignment horizontal="right"/>
    </xf>
    <xf numFmtId="0" fontId="4" fillId="3" borderId="2" xfId="0" applyFont="1" applyFill="1" applyBorder="1"/>
    <xf numFmtId="0" fontId="11" fillId="3" borderId="2" xfId="0" applyFont="1" applyFill="1" applyBorder="1" applyAlignment="1">
      <alignment horizontal="right"/>
    </xf>
    <xf numFmtId="4" fontId="7" fillId="3" borderId="7" xfId="1" applyNumberFormat="1" applyFont="1" applyFill="1" applyBorder="1" applyAlignment="1">
      <alignment horizontal="right" vertical="center" wrapText="1"/>
    </xf>
    <xf numFmtId="0" fontId="4" fillId="7" borderId="5" xfId="1" applyFont="1" applyFill="1" applyBorder="1" applyAlignment="1">
      <alignment horizontal="center" vertical="center" wrapText="1"/>
    </xf>
    <xf numFmtId="0" fontId="16" fillId="7" borderId="6" xfId="1" applyFont="1" applyFill="1" applyBorder="1" applyAlignment="1">
      <alignment horizontal="left" vertical="center"/>
    </xf>
    <xf numFmtId="0" fontId="4" fillId="7" borderId="6" xfId="1" applyFont="1" applyFill="1" applyBorder="1" applyAlignment="1">
      <alignment horizontal="center" vertical="center"/>
    </xf>
    <xf numFmtId="4" fontId="4" fillId="7" borderId="6" xfId="1" applyNumberFormat="1" applyFont="1" applyFill="1" applyBorder="1" applyAlignment="1">
      <alignment horizontal="center" vertical="center"/>
    </xf>
    <xf numFmtId="4" fontId="4" fillId="7" borderId="6" xfId="1" applyNumberFormat="1" applyFont="1" applyFill="1" applyBorder="1" applyAlignment="1">
      <alignment horizontal="right" vertical="center"/>
    </xf>
    <xf numFmtId="4" fontId="4" fillId="7" borderId="7" xfId="1" applyNumberFormat="1" applyFont="1" applyFill="1" applyBorder="1" applyAlignment="1">
      <alignment horizontal="right" vertical="center"/>
    </xf>
    <xf numFmtId="0" fontId="7" fillId="5" borderId="5" xfId="1" applyFont="1" applyFill="1" applyBorder="1" applyAlignment="1">
      <alignment horizontal="right" vertical="center"/>
    </xf>
    <xf numFmtId="0" fontId="4" fillId="5" borderId="2" xfId="0" applyFont="1" applyFill="1" applyBorder="1"/>
    <xf numFmtId="0" fontId="4" fillId="5" borderId="2" xfId="0" applyFont="1" applyFill="1" applyBorder="1" applyAlignment="1">
      <alignment wrapText="1"/>
    </xf>
    <xf numFmtId="4" fontId="7" fillId="5" borderId="2" xfId="1" applyNumberFormat="1" applyFont="1" applyFill="1" applyBorder="1" applyAlignment="1">
      <alignment horizontal="right" vertical="center" wrapText="1"/>
    </xf>
    <xf numFmtId="0" fontId="4" fillId="2" borderId="2" xfId="0" applyFont="1" applyFill="1" applyBorder="1"/>
    <xf numFmtId="0" fontId="7" fillId="2" borderId="2" xfId="0" applyFont="1" applyFill="1" applyBorder="1" applyAlignment="1">
      <alignment horizontal="right" vertical="center"/>
    </xf>
    <xf numFmtId="0" fontId="7" fillId="2" borderId="2" xfId="0" applyFont="1" applyFill="1" applyBorder="1" applyAlignment="1">
      <alignment vertical="center"/>
    </xf>
    <xf numFmtId="4" fontId="7" fillId="2" borderId="2" xfId="0" applyNumberFormat="1" applyFont="1" applyFill="1" applyBorder="1" applyAlignment="1">
      <alignment vertical="center"/>
    </xf>
    <xf numFmtId="4" fontId="7" fillId="2" borderId="2" xfId="0" applyNumberFormat="1" applyFont="1" applyFill="1" applyBorder="1" applyAlignment="1">
      <alignment horizontal="right" vertical="center"/>
    </xf>
    <xf numFmtId="4" fontId="7" fillId="2" borderId="2" xfId="1" applyNumberFormat="1" applyFont="1" applyFill="1" applyBorder="1" applyAlignment="1">
      <alignment horizontal="right" vertical="center" wrapText="1"/>
    </xf>
    <xf numFmtId="0" fontId="26" fillId="2" borderId="2" xfId="0" applyFont="1" applyFill="1" applyBorder="1"/>
    <xf numFmtId="0" fontId="6" fillId="8" borderId="5" xfId="0" applyFont="1" applyFill="1" applyBorder="1"/>
    <xf numFmtId="0" fontId="5" fillId="8" borderId="6" xfId="0" applyFont="1" applyFill="1" applyBorder="1" applyAlignment="1">
      <alignment vertical="center" wrapText="1"/>
    </xf>
    <xf numFmtId="0" fontId="6" fillId="8" borderId="6" xfId="0" applyFont="1" applyFill="1" applyBorder="1" applyAlignment="1">
      <alignment vertical="center" wrapText="1"/>
    </xf>
    <xf numFmtId="0" fontId="6" fillId="8" borderId="6" xfId="0" applyFont="1" applyFill="1" applyBorder="1"/>
    <xf numFmtId="4" fontId="6" fillId="8" borderId="6" xfId="0" applyNumberFormat="1" applyFont="1" applyFill="1" applyBorder="1"/>
    <xf numFmtId="4" fontId="6" fillId="8" borderId="6" xfId="0" applyNumberFormat="1" applyFont="1" applyFill="1" applyBorder="1" applyAlignment="1">
      <alignment horizontal="right"/>
    </xf>
    <xf numFmtId="4" fontId="6" fillId="8" borderId="7" xfId="0" applyNumberFormat="1" applyFont="1" applyFill="1" applyBorder="1" applyAlignment="1">
      <alignment horizontal="right"/>
    </xf>
    <xf numFmtId="1" fontId="6" fillId="2" borderId="2" xfId="1" applyNumberFormat="1" applyFont="1" applyFill="1" applyBorder="1" applyAlignment="1">
      <alignment horizontal="center" vertical="top" wrapText="1"/>
    </xf>
    <xf numFmtId="0" fontId="11" fillId="2" borderId="2" xfId="1" applyFont="1" applyFill="1" applyBorder="1" applyAlignment="1">
      <alignment horizontal="center" vertical="top" wrapText="1"/>
    </xf>
    <xf numFmtId="1" fontId="11" fillId="2" borderId="5" xfId="1" applyNumberFormat="1" applyFont="1" applyFill="1" applyBorder="1" applyAlignment="1">
      <alignment horizontal="center" vertical="top" wrapText="1"/>
    </xf>
    <xf numFmtId="0" fontId="5" fillId="2" borderId="6" xfId="1" applyFont="1" applyFill="1" applyBorder="1" applyAlignment="1">
      <alignment horizontal="left" vertical="top"/>
    </xf>
    <xf numFmtId="0" fontId="6" fillId="3" borderId="2" xfId="1" applyFont="1" applyFill="1" applyBorder="1" applyAlignment="1">
      <alignment horizontal="left" vertical="center"/>
    </xf>
    <xf numFmtId="1" fontId="6" fillId="3" borderId="2" xfId="1" applyNumberFormat="1" applyFont="1" applyFill="1" applyBorder="1" applyAlignment="1">
      <alignment horizontal="center" vertical="top" wrapText="1"/>
    </xf>
    <xf numFmtId="1" fontId="6" fillId="0" borderId="2" xfId="1" applyNumberFormat="1" applyFont="1" applyFill="1" applyBorder="1" applyAlignment="1">
      <alignment horizontal="center" vertical="top" wrapText="1"/>
    </xf>
    <xf numFmtId="2" fontId="6" fillId="0" borderId="2" xfId="1" applyNumberFormat="1" applyFont="1" applyFill="1" applyBorder="1" applyAlignment="1">
      <alignment horizontal="left" vertical="top" wrapText="1"/>
    </xf>
    <xf numFmtId="2" fontId="11" fillId="2" borderId="2" xfId="1" applyNumberFormat="1" applyFont="1" applyFill="1" applyBorder="1" applyAlignment="1">
      <alignment horizontal="right" vertical="top" wrapText="1"/>
    </xf>
    <xf numFmtId="2" fontId="6" fillId="2" borderId="2" xfId="1" applyNumberFormat="1" applyFont="1" applyFill="1" applyBorder="1" applyAlignment="1">
      <alignment vertical="center" wrapText="1"/>
    </xf>
    <xf numFmtId="2" fontId="6" fillId="2" borderId="2" xfId="1" applyNumberFormat="1" applyFont="1" applyFill="1" applyBorder="1" applyAlignment="1">
      <alignment horizontal="center" vertical="center"/>
    </xf>
    <xf numFmtId="4" fontId="6" fillId="2" borderId="2" xfId="1" applyNumberFormat="1" applyFont="1" applyFill="1" applyBorder="1" applyAlignment="1">
      <alignment horizontal="center" vertical="center"/>
    </xf>
    <xf numFmtId="4" fontId="6" fillId="2" borderId="2" xfId="1" applyNumberFormat="1" applyFont="1" applyFill="1" applyBorder="1" applyAlignment="1">
      <alignment horizontal="right" vertical="center"/>
    </xf>
    <xf numFmtId="4" fontId="11" fillId="2" borderId="2" xfId="1" applyNumberFormat="1" applyFont="1" applyFill="1" applyBorder="1" applyAlignment="1">
      <alignment horizontal="right" vertical="center" wrapText="1"/>
    </xf>
    <xf numFmtId="1" fontId="11" fillId="2" borderId="2" xfId="1" applyNumberFormat="1" applyFont="1" applyFill="1" applyBorder="1" applyAlignment="1">
      <alignment horizontal="center" vertical="top" wrapText="1"/>
    </xf>
    <xf numFmtId="2" fontId="11" fillId="2" borderId="2" xfId="1" applyNumberFormat="1" applyFont="1" applyFill="1" applyBorder="1" applyAlignment="1">
      <alignment horizontal="left" vertical="top" wrapText="1"/>
    </xf>
    <xf numFmtId="1" fontId="6" fillId="7" borderId="5" xfId="1" applyNumberFormat="1" applyFont="1" applyFill="1" applyBorder="1" applyAlignment="1">
      <alignment horizontal="center" vertical="top" wrapText="1"/>
    </xf>
    <xf numFmtId="2" fontId="5" fillId="7" borderId="6" xfId="1" applyNumberFormat="1" applyFont="1" applyFill="1" applyBorder="1" applyAlignment="1">
      <alignment horizontal="left" vertical="top" wrapText="1"/>
    </xf>
    <xf numFmtId="2" fontId="6" fillId="7" borderId="6" xfId="1" applyNumberFormat="1" applyFont="1" applyFill="1" applyBorder="1" applyAlignment="1">
      <alignment vertical="center" wrapText="1"/>
    </xf>
    <xf numFmtId="2" fontId="6" fillId="7" borderId="6" xfId="1" applyNumberFormat="1" applyFont="1" applyFill="1" applyBorder="1" applyAlignment="1">
      <alignment horizontal="center" vertical="center"/>
    </xf>
    <xf numFmtId="4" fontId="6" fillId="7" borderId="6" xfId="1" applyNumberFormat="1" applyFont="1" applyFill="1" applyBorder="1" applyAlignment="1">
      <alignment horizontal="center" vertical="center"/>
    </xf>
    <xf numFmtId="4" fontId="6" fillId="7" borderId="7" xfId="1" applyNumberFormat="1" applyFont="1" applyFill="1" applyBorder="1" applyAlignment="1">
      <alignment horizontal="right" vertical="center" wrapText="1"/>
    </xf>
    <xf numFmtId="1" fontId="11" fillId="7" borderId="5" xfId="1" applyNumberFormat="1" applyFont="1" applyFill="1" applyBorder="1" applyAlignment="1">
      <alignment horizontal="center" vertical="top" wrapText="1"/>
    </xf>
    <xf numFmtId="1" fontId="6" fillId="5" borderId="9" xfId="1" applyNumberFormat="1" applyFont="1" applyFill="1" applyBorder="1" applyAlignment="1">
      <alignment horizontal="center" vertical="top" wrapText="1"/>
    </xf>
    <xf numFmtId="2" fontId="6" fillId="5" borderId="9" xfId="1" applyNumberFormat="1" applyFont="1" applyFill="1" applyBorder="1" applyAlignment="1">
      <alignment horizontal="left" vertical="top"/>
    </xf>
    <xf numFmtId="2" fontId="6" fillId="5" borderId="8" xfId="1" applyNumberFormat="1" applyFont="1" applyFill="1" applyBorder="1" applyAlignment="1">
      <alignment horizontal="center" vertical="center" wrapText="1"/>
    </xf>
    <xf numFmtId="4" fontId="6" fillId="5" borderId="8" xfId="1" applyNumberFormat="1" applyFont="1" applyFill="1" applyBorder="1" applyAlignment="1">
      <alignment horizontal="center" vertical="center" wrapText="1"/>
    </xf>
    <xf numFmtId="4" fontId="6" fillId="5" borderId="8" xfId="1" applyNumberFormat="1" applyFont="1" applyFill="1" applyBorder="1" applyAlignment="1">
      <alignment horizontal="right" vertical="center" wrapText="1"/>
    </xf>
    <xf numFmtId="4" fontId="6" fillId="5" borderId="11" xfId="1" applyNumberFormat="1" applyFont="1" applyFill="1" applyBorder="1" applyAlignment="1">
      <alignment horizontal="right" vertical="center" wrapText="1"/>
    </xf>
    <xf numFmtId="1" fontId="6" fillId="5" borderId="2" xfId="1" applyNumberFormat="1" applyFont="1" applyFill="1" applyBorder="1" applyAlignment="1">
      <alignment horizontal="center" vertical="top" wrapText="1"/>
    </xf>
    <xf numFmtId="2" fontId="6" fillId="5" borderId="6" xfId="0" applyNumberFormat="1" applyFont="1" applyFill="1" applyBorder="1" applyAlignment="1">
      <alignment vertical="center" wrapText="1"/>
    </xf>
    <xf numFmtId="2" fontId="6" fillId="5" borderId="6" xfId="0" applyNumberFormat="1" applyFont="1" applyFill="1" applyBorder="1" applyAlignment="1">
      <alignment horizontal="center" vertical="center" wrapText="1"/>
    </xf>
    <xf numFmtId="4" fontId="6" fillId="5" borderId="6" xfId="0" applyNumberFormat="1" applyFont="1" applyFill="1" applyBorder="1" applyAlignment="1">
      <alignment horizontal="center" vertical="center" wrapText="1"/>
    </xf>
    <xf numFmtId="4" fontId="6" fillId="5" borderId="6" xfId="0" applyNumberFormat="1" applyFont="1" applyFill="1" applyBorder="1" applyAlignment="1">
      <alignment horizontal="right" vertical="center" wrapText="1"/>
    </xf>
    <xf numFmtId="4" fontId="6" fillId="5" borderId="7" xfId="0" applyNumberFormat="1" applyFont="1" applyFill="1" applyBorder="1" applyAlignment="1">
      <alignment horizontal="right" vertical="center" wrapText="1"/>
    </xf>
    <xf numFmtId="2" fontId="6" fillId="5" borderId="6" xfId="1" applyNumberFormat="1" applyFont="1" applyFill="1" applyBorder="1" applyAlignment="1">
      <alignment horizontal="left" vertical="top"/>
    </xf>
    <xf numFmtId="2" fontId="6" fillId="5" borderId="6" xfId="1" applyNumberFormat="1" applyFont="1" applyFill="1" applyBorder="1" applyAlignment="1">
      <alignment horizontal="left" vertical="center" wrapText="1"/>
    </xf>
    <xf numFmtId="1" fontId="5" fillId="5" borderId="5" xfId="1" applyNumberFormat="1" applyFont="1" applyFill="1" applyBorder="1" applyAlignment="1">
      <alignment horizontal="center" vertical="top"/>
    </xf>
    <xf numFmtId="2" fontId="5" fillId="5" borderId="6" xfId="1" applyNumberFormat="1" applyFont="1" applyFill="1" applyBorder="1" applyAlignment="1">
      <alignment vertical="top"/>
    </xf>
    <xf numFmtId="2" fontId="5" fillId="5" borderId="6" xfId="0" applyNumberFormat="1" applyFont="1" applyFill="1" applyBorder="1" applyAlignment="1">
      <alignment vertical="center" wrapText="1"/>
    </xf>
    <xf numFmtId="2" fontId="5" fillId="5" borderId="6" xfId="0" applyNumberFormat="1" applyFont="1" applyFill="1" applyBorder="1" applyAlignment="1">
      <alignment horizontal="center" vertical="center"/>
    </xf>
    <xf numFmtId="4" fontId="5" fillId="5" borderId="6" xfId="0" applyNumberFormat="1" applyFont="1" applyFill="1" applyBorder="1" applyAlignment="1">
      <alignment horizontal="center" vertical="center"/>
    </xf>
    <xf numFmtId="4" fontId="5" fillId="5" borderId="6" xfId="0" applyNumberFormat="1" applyFont="1" applyFill="1" applyBorder="1" applyAlignment="1">
      <alignment horizontal="right" vertical="center"/>
    </xf>
    <xf numFmtId="4" fontId="5" fillId="5" borderId="7" xfId="0" applyNumberFormat="1" applyFont="1" applyFill="1" applyBorder="1" applyAlignment="1">
      <alignment horizontal="right" vertical="center"/>
    </xf>
    <xf numFmtId="1" fontId="30" fillId="7" borderId="5" xfId="1" applyNumberFormat="1" applyFont="1" applyFill="1" applyBorder="1" applyAlignment="1">
      <alignment horizontal="center" vertical="top"/>
    </xf>
    <xf numFmtId="2" fontId="30" fillId="7" borderId="6" xfId="1" applyNumberFormat="1" applyFont="1" applyFill="1" applyBorder="1" applyAlignment="1">
      <alignment horizontal="left" vertical="top"/>
    </xf>
    <xf numFmtId="2" fontId="30" fillId="7" borderId="6" xfId="0" applyNumberFormat="1" applyFont="1" applyFill="1" applyBorder="1" applyAlignment="1">
      <alignment vertical="center"/>
    </xf>
    <xf numFmtId="2" fontId="30" fillId="7" borderId="6" xfId="0" applyNumberFormat="1" applyFont="1" applyFill="1" applyBorder="1" applyAlignment="1">
      <alignment horizontal="center" vertical="center"/>
    </xf>
    <xf numFmtId="4" fontId="30" fillId="7" borderId="6" xfId="0" applyNumberFormat="1" applyFont="1" applyFill="1" applyBorder="1" applyAlignment="1">
      <alignment horizontal="center" vertical="center"/>
    </xf>
    <xf numFmtId="4" fontId="30" fillId="7" borderId="6" xfId="0" applyNumberFormat="1" applyFont="1" applyFill="1" applyBorder="1" applyAlignment="1">
      <alignment horizontal="right" vertical="center"/>
    </xf>
    <xf numFmtId="4" fontId="30" fillId="7" borderId="7" xfId="1" applyNumberFormat="1" applyFont="1" applyFill="1" applyBorder="1" applyAlignment="1">
      <alignment horizontal="right" vertical="center" wrapText="1"/>
    </xf>
    <xf numFmtId="1" fontId="6" fillId="3" borderId="2" xfId="1" applyNumberFormat="1" applyFont="1" applyFill="1" applyBorder="1" applyAlignment="1">
      <alignment horizontal="center" vertical="top"/>
    </xf>
    <xf numFmtId="4" fontId="6" fillId="3" borderId="2" xfId="0" applyNumberFormat="1" applyFont="1" applyFill="1" applyBorder="1" applyAlignment="1">
      <alignment horizontal="center" vertical="center"/>
    </xf>
    <xf numFmtId="4" fontId="6" fillId="3" borderId="2" xfId="0" applyNumberFormat="1" applyFont="1" applyFill="1" applyBorder="1" applyAlignment="1">
      <alignment horizontal="right" vertical="center"/>
    </xf>
    <xf numFmtId="1" fontId="5" fillId="7" borderId="5" xfId="1" applyNumberFormat="1" applyFont="1" applyFill="1" applyBorder="1" applyAlignment="1">
      <alignment horizontal="center" vertical="top"/>
    </xf>
    <xf numFmtId="2" fontId="11" fillId="7" borderId="6" xfId="1" applyNumberFormat="1" applyFont="1" applyFill="1" applyBorder="1" applyAlignment="1">
      <alignment horizontal="left" vertical="top"/>
    </xf>
    <xf numFmtId="2" fontId="5" fillId="7" borderId="6" xfId="1" applyNumberFormat="1" applyFont="1" applyFill="1" applyBorder="1" applyAlignment="1">
      <alignment horizontal="left" vertical="center"/>
    </xf>
    <xf numFmtId="2" fontId="5" fillId="7" borderId="6" xfId="1" applyNumberFormat="1" applyFont="1" applyFill="1" applyBorder="1" applyAlignment="1">
      <alignment horizontal="center" vertical="center"/>
    </xf>
    <xf numFmtId="4" fontId="5" fillId="7" borderId="6" xfId="1" applyNumberFormat="1" applyFont="1" applyFill="1" applyBorder="1" applyAlignment="1">
      <alignment horizontal="center" vertical="center"/>
    </xf>
    <xf numFmtId="4" fontId="5" fillId="7" borderId="6" xfId="1" applyNumberFormat="1" applyFont="1" applyFill="1" applyBorder="1" applyAlignment="1">
      <alignment horizontal="right" vertical="center"/>
    </xf>
    <xf numFmtId="2" fontId="5" fillId="7" borderId="6" xfId="1" applyNumberFormat="1" applyFont="1" applyFill="1" applyBorder="1" applyAlignment="1">
      <alignment horizontal="left" vertical="top"/>
    </xf>
    <xf numFmtId="1" fontId="6" fillId="0" borderId="2" xfId="0" applyNumberFormat="1" applyFont="1" applyBorder="1" applyAlignment="1">
      <alignment horizontal="center" vertical="top"/>
    </xf>
    <xf numFmtId="0" fontId="6" fillId="0" borderId="2" xfId="0" applyFont="1" applyBorder="1" applyAlignment="1">
      <alignment vertical="top"/>
    </xf>
    <xf numFmtId="1" fontId="20" fillId="7" borderId="5" xfId="0" applyNumberFormat="1" applyFont="1" applyFill="1" applyBorder="1" applyAlignment="1">
      <alignment horizontal="center" vertical="top"/>
    </xf>
    <xf numFmtId="0" fontId="11" fillId="7" borderId="6" xfId="0" applyFont="1" applyFill="1" applyBorder="1" applyAlignment="1">
      <alignment vertical="top" wrapText="1"/>
    </xf>
    <xf numFmtId="1" fontId="29" fillId="7" borderId="5" xfId="0" applyNumberFormat="1" applyFont="1" applyFill="1" applyBorder="1" applyAlignment="1">
      <alignment horizontal="center" vertical="top"/>
    </xf>
    <xf numFmtId="2" fontId="6" fillId="7" borderId="6" xfId="1" applyNumberFormat="1" applyFont="1" applyFill="1" applyBorder="1" applyAlignment="1">
      <alignment horizontal="left" vertical="center" wrapText="1"/>
    </xf>
    <xf numFmtId="0" fontId="6" fillId="7" borderId="6" xfId="0" applyFont="1" applyFill="1" applyBorder="1" applyAlignment="1">
      <alignment horizontal="center" vertical="center"/>
    </xf>
    <xf numFmtId="4" fontId="6" fillId="7" borderId="6" xfId="0" applyNumberFormat="1" applyFont="1" applyFill="1" applyBorder="1" applyAlignment="1">
      <alignment horizontal="center" vertical="center"/>
    </xf>
    <xf numFmtId="4" fontId="6" fillId="7" borderId="6" xfId="0" applyNumberFormat="1" applyFont="1" applyFill="1" applyBorder="1" applyAlignment="1">
      <alignment horizontal="right" vertical="center"/>
    </xf>
    <xf numFmtId="0" fontId="6" fillId="0" borderId="2" xfId="0" applyFont="1" applyBorder="1" applyAlignment="1">
      <alignment horizontal="left" vertical="top" wrapText="1"/>
    </xf>
    <xf numFmtId="1" fontId="20" fillId="2" borderId="2" xfId="0" applyNumberFormat="1" applyFont="1" applyFill="1" applyBorder="1" applyAlignment="1">
      <alignment horizontal="center" vertical="top"/>
    </xf>
    <xf numFmtId="0" fontId="5" fillId="2" borderId="2" xfId="0" applyFont="1" applyFill="1" applyBorder="1" applyAlignment="1">
      <alignment horizontal="right" vertical="top"/>
    </xf>
    <xf numFmtId="2" fontId="11" fillId="2" borderId="2" xfId="1" applyNumberFormat="1" applyFont="1" applyFill="1" applyBorder="1" applyAlignment="1">
      <alignment horizontal="left" vertical="center" wrapText="1"/>
    </xf>
    <xf numFmtId="0" fontId="11" fillId="2" borderId="2" xfId="0" applyFont="1" applyFill="1" applyBorder="1" applyAlignment="1">
      <alignment horizontal="center"/>
    </xf>
    <xf numFmtId="4" fontId="11" fillId="2" borderId="2" xfId="0" applyNumberFormat="1" applyFont="1" applyFill="1" applyBorder="1" applyAlignment="1">
      <alignment horizontal="center" vertical="center"/>
    </xf>
    <xf numFmtId="4" fontId="11" fillId="2" borderId="2" xfId="0" applyNumberFormat="1" applyFont="1" applyFill="1" applyBorder="1" applyAlignment="1">
      <alignment horizontal="right" vertical="center"/>
    </xf>
    <xf numFmtId="0" fontId="11" fillId="2" borderId="2" xfId="0" applyFont="1" applyFill="1" applyBorder="1" applyAlignment="1">
      <alignment vertical="top" wrapText="1"/>
    </xf>
    <xf numFmtId="1" fontId="15" fillId="7" borderId="5" xfId="6" applyNumberFormat="1" applyFont="1" applyFill="1" applyBorder="1" applyAlignment="1">
      <alignment horizontal="center" vertical="top" wrapText="1"/>
    </xf>
    <xf numFmtId="0" fontId="21" fillId="7" borderId="6" xfId="4" applyFont="1" applyFill="1" applyBorder="1" applyAlignment="1">
      <alignment horizontal="center"/>
    </xf>
    <xf numFmtId="0" fontId="15" fillId="7" borderId="6" xfId="6" applyFont="1" applyFill="1" applyBorder="1" applyAlignment="1">
      <alignment horizontal="center"/>
    </xf>
    <xf numFmtId="4" fontId="15" fillId="7" borderId="6" xfId="6" applyNumberFormat="1" applyFont="1" applyFill="1" applyBorder="1" applyAlignment="1">
      <alignment horizontal="right" wrapText="1"/>
    </xf>
    <xf numFmtId="4" fontId="15" fillId="7" borderId="7" xfId="6" applyNumberFormat="1" applyFont="1" applyFill="1" applyBorder="1" applyAlignment="1">
      <alignment horizontal="right" wrapText="1"/>
    </xf>
    <xf numFmtId="1" fontId="4" fillId="0" borderId="14" xfId="6" applyNumberFormat="1" applyFont="1" applyBorder="1" applyAlignment="1">
      <alignment horizontal="center" vertical="top"/>
    </xf>
    <xf numFmtId="0" fontId="7" fillId="0" borderId="15" xfId="6" applyFont="1" applyBorder="1" applyAlignment="1">
      <alignment horizontal="right" vertical="top"/>
    </xf>
    <xf numFmtId="0" fontId="4" fillId="0" borderId="15" xfId="6" applyFont="1" applyBorder="1" applyAlignment="1">
      <alignment horizontal="center"/>
    </xf>
    <xf numFmtId="4" fontId="4" fillId="0" borderId="15" xfId="6" applyNumberFormat="1" applyFont="1" applyBorder="1" applyAlignment="1">
      <alignment horizontal="right" wrapText="1"/>
    </xf>
    <xf numFmtId="4" fontId="7" fillId="0" borderId="3" xfId="6" applyNumberFormat="1" applyFont="1" applyBorder="1" applyAlignment="1">
      <alignment horizontal="right" wrapText="1"/>
    </xf>
    <xf numFmtId="0" fontId="11" fillId="2" borderId="2" xfId="0" applyFont="1" applyFill="1" applyBorder="1" applyAlignment="1">
      <alignment vertical="top"/>
    </xf>
    <xf numFmtId="0" fontId="6" fillId="0" borderId="2" xfId="0" applyFont="1" applyFill="1" applyBorder="1"/>
    <xf numFmtId="0" fontId="6" fillId="0" borderId="2" xfId="0" applyFont="1" applyFill="1" applyBorder="1" applyAlignment="1">
      <alignment horizontal="center"/>
    </xf>
    <xf numFmtId="4" fontId="6" fillId="0" borderId="2" xfId="0" applyNumberFormat="1" applyFont="1" applyFill="1" applyBorder="1" applyAlignment="1">
      <alignment horizontal="center"/>
    </xf>
    <xf numFmtId="4" fontId="6" fillId="0" borderId="2" xfId="1" applyNumberFormat="1" applyFont="1" applyFill="1" applyBorder="1" applyAlignment="1">
      <alignment horizontal="right" wrapText="1"/>
    </xf>
    <xf numFmtId="1" fontId="6" fillId="7" borderId="5" xfId="0" applyNumberFormat="1" applyFont="1" applyFill="1" applyBorder="1" applyAlignment="1">
      <alignment horizontal="center" vertical="top"/>
    </xf>
    <xf numFmtId="0" fontId="5" fillId="7" borderId="6" xfId="1" applyFont="1" applyFill="1" applyBorder="1" applyAlignment="1">
      <alignment vertical="top"/>
    </xf>
    <xf numFmtId="0" fontId="6" fillId="7" borderId="6" xfId="0" applyFont="1" applyFill="1" applyBorder="1" applyAlignment="1">
      <alignment vertical="center"/>
    </xf>
    <xf numFmtId="0" fontId="6" fillId="7" borderId="6" xfId="0" applyFont="1" applyFill="1" applyBorder="1" applyAlignment="1"/>
    <xf numFmtId="4" fontId="6" fillId="7" borderId="6" xfId="0" applyNumberFormat="1" applyFont="1" applyFill="1" applyBorder="1" applyAlignment="1">
      <alignment horizontal="center"/>
    </xf>
    <xf numFmtId="4" fontId="6" fillId="7" borderId="6" xfId="0" applyNumberFormat="1" applyFont="1" applyFill="1" applyBorder="1" applyAlignment="1">
      <alignment horizontal="right"/>
    </xf>
    <xf numFmtId="4" fontId="6" fillId="7" borderId="7" xfId="1" applyNumberFormat="1" applyFont="1" applyFill="1" applyBorder="1" applyAlignment="1">
      <alignment horizontal="right" wrapText="1"/>
    </xf>
    <xf numFmtId="1" fontId="6" fillId="5" borderId="1" xfId="0" applyNumberFormat="1" applyFont="1" applyFill="1" applyBorder="1" applyAlignment="1">
      <alignment horizontal="center" vertical="top"/>
    </xf>
    <xf numFmtId="0" fontId="11" fillId="5" borderId="8" xfId="1" applyFont="1" applyFill="1" applyBorder="1" applyAlignment="1">
      <alignment vertical="top"/>
    </xf>
    <xf numFmtId="0" fontId="6" fillId="5" borderId="8" xfId="0" applyFont="1" applyFill="1" applyBorder="1" applyAlignment="1">
      <alignment vertical="center"/>
    </xf>
    <xf numFmtId="0" fontId="6" fillId="5" borderId="8" xfId="0" applyFont="1" applyFill="1" applyBorder="1" applyAlignment="1"/>
    <xf numFmtId="4" fontId="6" fillId="5" borderId="8" xfId="0" applyNumberFormat="1" applyFont="1" applyFill="1" applyBorder="1" applyAlignment="1">
      <alignment horizontal="center"/>
    </xf>
    <xf numFmtId="4" fontId="6" fillId="5" borderId="8" xfId="0" applyNumberFormat="1" applyFont="1" applyFill="1" applyBorder="1" applyAlignment="1">
      <alignment horizontal="right"/>
    </xf>
    <xf numFmtId="4" fontId="6" fillId="5" borderId="1" xfId="1" applyNumberFormat="1" applyFont="1" applyFill="1" applyBorder="1" applyAlignment="1">
      <alignment horizontal="right" wrapText="1"/>
    </xf>
    <xf numFmtId="1" fontId="6" fillId="3" borderId="2" xfId="0" applyNumberFormat="1" applyFont="1" applyFill="1" applyBorder="1" applyAlignment="1">
      <alignment horizontal="center" vertical="top"/>
    </xf>
    <xf numFmtId="0" fontId="6" fillId="3" borderId="2" xfId="1" applyFont="1" applyFill="1" applyBorder="1" applyAlignment="1">
      <alignment horizontal="left" vertical="center" wrapText="1"/>
    </xf>
    <xf numFmtId="1" fontId="6" fillId="5" borderId="14" xfId="0" applyNumberFormat="1" applyFont="1" applyFill="1" applyBorder="1" applyAlignment="1">
      <alignment horizontal="center" vertical="top"/>
    </xf>
    <xf numFmtId="0" fontId="11" fillId="5" borderId="15" xfId="1" applyFont="1" applyFill="1" applyBorder="1" applyAlignment="1">
      <alignment vertical="top"/>
    </xf>
    <xf numFmtId="0" fontId="6" fillId="5" borderId="15" xfId="0" applyFont="1" applyFill="1" applyBorder="1" applyAlignment="1">
      <alignment vertical="center"/>
    </xf>
    <xf numFmtId="4" fontId="6" fillId="5" borderId="15" xfId="0" applyNumberFormat="1" applyFont="1" applyFill="1" applyBorder="1" applyAlignment="1">
      <alignment horizontal="center" vertical="center"/>
    </xf>
    <xf numFmtId="4" fontId="6" fillId="5" borderId="15" xfId="0" applyNumberFormat="1" applyFont="1" applyFill="1" applyBorder="1" applyAlignment="1">
      <alignment horizontal="right" vertical="center"/>
    </xf>
    <xf numFmtId="4" fontId="6" fillId="5" borderId="12" xfId="1" applyNumberFormat="1" applyFont="1" applyFill="1" applyBorder="1" applyAlignment="1">
      <alignment horizontal="right" vertical="center" wrapText="1"/>
    </xf>
    <xf numFmtId="1" fontId="6" fillId="5" borderId="5" xfId="0" applyNumberFormat="1" applyFont="1" applyFill="1" applyBorder="1" applyAlignment="1">
      <alignment horizontal="center" vertical="top"/>
    </xf>
    <xf numFmtId="0" fontId="6" fillId="5" borderId="6" xfId="0" applyFont="1" applyFill="1" applyBorder="1" applyAlignment="1">
      <alignment vertical="center"/>
    </xf>
    <xf numFmtId="4" fontId="6" fillId="0" borderId="2" xfId="0" applyNumberFormat="1" applyFont="1" applyFill="1" applyBorder="1" applyAlignment="1">
      <alignment horizontal="center" vertical="center"/>
    </xf>
    <xf numFmtId="0" fontId="11" fillId="5" borderId="6" xfId="1" applyFont="1" applyFill="1" applyBorder="1" applyAlignment="1">
      <alignment vertical="top"/>
    </xf>
    <xf numFmtId="1" fontId="6" fillId="5" borderId="2" xfId="0" applyNumberFormat="1" applyFont="1" applyFill="1" applyBorder="1" applyAlignment="1">
      <alignment horizontal="center" vertical="top"/>
    </xf>
    <xf numFmtId="4" fontId="6" fillId="3" borderId="6" xfId="0" applyNumberFormat="1" applyFont="1" applyFill="1" applyBorder="1" applyAlignment="1">
      <alignment horizontal="right" vertical="center"/>
    </xf>
    <xf numFmtId="1" fontId="6" fillId="0" borderId="1" xfId="0" applyNumberFormat="1" applyFont="1" applyBorder="1" applyAlignment="1">
      <alignment horizontal="center" vertical="top"/>
    </xf>
    <xf numFmtId="2" fontId="6" fillId="0" borderId="11" xfId="1" applyNumberFormat="1" applyFont="1" applyFill="1" applyBorder="1" applyAlignment="1">
      <alignment horizontal="left" vertical="top" wrapText="1"/>
    </xf>
    <xf numFmtId="0" fontId="4" fillId="3" borderId="1" xfId="1" applyFont="1" applyFill="1" applyBorder="1" applyAlignment="1">
      <alignment horizontal="left" vertical="center" wrapText="1"/>
    </xf>
    <xf numFmtId="0" fontId="6" fillId="0" borderId="1" xfId="0" applyFont="1" applyBorder="1" applyAlignment="1">
      <alignment horizontal="center" vertical="center"/>
    </xf>
    <xf numFmtId="4" fontId="6" fillId="0" borderId="1" xfId="0" applyNumberFormat="1" applyFont="1" applyBorder="1" applyAlignment="1">
      <alignment horizontal="center" vertical="center"/>
    </xf>
    <xf numFmtId="4" fontId="6" fillId="3" borderId="1" xfId="0" applyNumberFormat="1" applyFont="1" applyFill="1" applyBorder="1" applyAlignment="1">
      <alignment horizontal="right" vertical="center"/>
    </xf>
    <xf numFmtId="2" fontId="6" fillId="0" borderId="7" xfId="1" applyNumberFormat="1" applyFont="1" applyFill="1" applyBorder="1" applyAlignment="1">
      <alignment horizontal="left" vertical="top" wrapText="1"/>
    </xf>
    <xf numFmtId="1" fontId="6" fillId="5" borderId="9" xfId="0" applyNumberFormat="1" applyFont="1" applyFill="1" applyBorder="1" applyAlignment="1">
      <alignment horizontal="center" vertical="top"/>
    </xf>
    <xf numFmtId="0" fontId="6" fillId="5" borderId="8" xfId="1" applyFont="1" applyFill="1" applyBorder="1" applyAlignment="1">
      <alignment vertical="top"/>
    </xf>
    <xf numFmtId="4" fontId="6" fillId="5" borderId="8" xfId="0" applyNumberFormat="1" applyFont="1" applyFill="1" applyBorder="1" applyAlignment="1">
      <alignment horizontal="center" vertical="center"/>
    </xf>
    <xf numFmtId="4" fontId="6" fillId="5" borderId="8" xfId="0" applyNumberFormat="1" applyFont="1" applyFill="1" applyBorder="1" applyAlignment="1">
      <alignment horizontal="right" vertical="center"/>
    </xf>
    <xf numFmtId="0" fontId="11" fillId="5" borderId="6" xfId="1" applyFont="1" applyFill="1" applyBorder="1" applyAlignment="1">
      <alignment horizontal="left" vertical="top" wrapText="1"/>
    </xf>
    <xf numFmtId="0" fontId="6" fillId="5" borderId="6" xfId="0" applyFont="1" applyFill="1" applyBorder="1" applyAlignment="1">
      <alignment horizontal="center" vertical="center"/>
    </xf>
    <xf numFmtId="1" fontId="6" fillId="7" borderId="14" xfId="0" applyNumberFormat="1" applyFont="1" applyFill="1" applyBorder="1" applyAlignment="1">
      <alignment horizontal="center" vertical="top"/>
    </xf>
    <xf numFmtId="0" fontId="11" fillId="7" borderId="15" xfId="1" applyFont="1" applyFill="1" applyBorder="1" applyAlignment="1">
      <alignment vertical="top" wrapText="1"/>
    </xf>
    <xf numFmtId="0" fontId="6" fillId="7" borderId="15" xfId="0" applyFont="1" applyFill="1" applyBorder="1" applyAlignment="1">
      <alignment vertical="center" wrapText="1"/>
    </xf>
    <xf numFmtId="4" fontId="6" fillId="7" borderId="15" xfId="0" applyNumberFormat="1" applyFont="1" applyFill="1" applyBorder="1" applyAlignment="1">
      <alignment horizontal="center" vertical="center" wrapText="1"/>
    </xf>
    <xf numFmtId="4" fontId="6" fillId="7" borderId="15" xfId="0" applyNumberFormat="1" applyFont="1" applyFill="1" applyBorder="1" applyAlignment="1">
      <alignment horizontal="right" vertical="center" wrapText="1"/>
    </xf>
    <xf numFmtId="4" fontId="6" fillId="7" borderId="12" xfId="1" applyNumberFormat="1" applyFont="1" applyFill="1" applyBorder="1" applyAlignment="1">
      <alignment horizontal="right" vertical="center" wrapText="1"/>
    </xf>
    <xf numFmtId="0" fontId="11" fillId="5" borderId="6" xfId="1" applyFont="1" applyFill="1" applyBorder="1" applyAlignment="1">
      <alignment vertical="top" wrapText="1"/>
    </xf>
    <xf numFmtId="0" fontId="6" fillId="5" borderId="6" xfId="0" applyFont="1" applyFill="1" applyBorder="1" applyAlignment="1">
      <alignment vertical="center" wrapText="1"/>
    </xf>
    <xf numFmtId="0" fontId="6" fillId="0" borderId="2" xfId="0" applyFont="1" applyBorder="1" applyAlignment="1">
      <alignment vertical="center" wrapText="1"/>
    </xf>
    <xf numFmtId="0" fontId="6" fillId="5" borderId="8" xfId="1" applyFont="1" applyFill="1" applyBorder="1" applyAlignment="1">
      <alignment vertical="top" wrapText="1"/>
    </xf>
    <xf numFmtId="0" fontId="6" fillId="5" borderId="8" xfId="0" applyFont="1" applyFill="1" applyBorder="1" applyAlignment="1">
      <alignment vertical="center" wrapText="1"/>
    </xf>
    <xf numFmtId="4" fontId="6" fillId="5" borderId="8" xfId="0" applyNumberFormat="1" applyFont="1" applyFill="1" applyBorder="1" applyAlignment="1">
      <alignment horizontal="center" vertical="center" wrapText="1"/>
    </xf>
    <xf numFmtId="4" fontId="6" fillId="5" borderId="8" xfId="0" applyNumberFormat="1" applyFont="1" applyFill="1" applyBorder="1" applyAlignment="1">
      <alignment horizontal="right" vertical="center" wrapText="1"/>
    </xf>
    <xf numFmtId="1" fontId="11" fillId="5" borderId="5" xfId="0" applyNumberFormat="1" applyFont="1" applyFill="1" applyBorder="1" applyAlignment="1">
      <alignment horizontal="center" vertical="top"/>
    </xf>
    <xf numFmtId="0" fontId="11" fillId="5" borderId="6" xfId="0" applyFont="1" applyFill="1" applyBorder="1" applyAlignment="1">
      <alignment vertical="center"/>
    </xf>
    <xf numFmtId="0" fontId="11" fillId="5" borderId="6" xfId="0" applyFont="1" applyFill="1" applyBorder="1" applyAlignment="1">
      <alignment horizontal="center" vertical="center"/>
    </xf>
    <xf numFmtId="4" fontId="11" fillId="5" borderId="6" xfId="0" applyNumberFormat="1" applyFont="1" applyFill="1" applyBorder="1" applyAlignment="1">
      <alignment horizontal="center" vertical="center"/>
    </xf>
    <xf numFmtId="4" fontId="11" fillId="5" borderId="6" xfId="0" applyNumberFormat="1" applyFont="1" applyFill="1" applyBorder="1" applyAlignment="1">
      <alignment horizontal="right" vertical="center"/>
    </xf>
    <xf numFmtId="4" fontId="11" fillId="5" borderId="7" xfId="1" applyNumberFormat="1" applyFont="1" applyFill="1" applyBorder="1" applyAlignment="1">
      <alignment horizontal="right" vertical="center" wrapText="1"/>
    </xf>
    <xf numFmtId="1" fontId="11" fillId="2" borderId="5" xfId="0" applyNumberFormat="1" applyFont="1" applyFill="1" applyBorder="1" applyAlignment="1">
      <alignment horizontal="center" vertical="top"/>
    </xf>
    <xf numFmtId="0" fontId="11" fillId="2" borderId="6" xfId="0" applyFont="1" applyFill="1" applyBorder="1" applyAlignment="1">
      <alignment horizontal="right" vertical="top"/>
    </xf>
    <xf numFmtId="0" fontId="11" fillId="2" borderId="6" xfId="0" applyFont="1" applyFill="1" applyBorder="1"/>
    <xf numFmtId="0" fontId="11" fillId="2" borderId="6" xfId="0" applyFont="1" applyFill="1" applyBorder="1" applyAlignment="1">
      <alignment horizontal="center" vertical="center"/>
    </xf>
    <xf numFmtId="4" fontId="11" fillId="2" borderId="6" xfId="0" applyNumberFormat="1" applyFont="1" applyFill="1" applyBorder="1" applyAlignment="1">
      <alignment horizontal="center" vertical="center"/>
    </xf>
    <xf numFmtId="4" fontId="11" fillId="2" borderId="6" xfId="0" applyNumberFormat="1" applyFont="1" applyFill="1" applyBorder="1" applyAlignment="1">
      <alignment horizontal="right" vertical="center"/>
    </xf>
    <xf numFmtId="4" fontId="11" fillId="2" borderId="7" xfId="1" applyNumberFormat="1" applyFont="1" applyFill="1" applyBorder="1" applyAlignment="1">
      <alignment horizontal="right" vertical="center" wrapText="1"/>
    </xf>
    <xf numFmtId="1" fontId="7" fillId="5" borderId="5" xfId="0" applyNumberFormat="1" applyFont="1" applyFill="1" applyBorder="1" applyAlignment="1">
      <alignment horizontal="center" vertical="top"/>
    </xf>
    <xf numFmtId="0" fontId="7" fillId="5" borderId="6" xfId="0" applyFont="1" applyFill="1" applyBorder="1"/>
    <xf numFmtId="0" fontId="7" fillId="5" borderId="6" xfId="0" applyFont="1" applyFill="1" applyBorder="1" applyAlignment="1">
      <alignment vertical="center" wrapText="1"/>
    </xf>
    <xf numFmtId="4" fontId="7" fillId="5" borderId="6" xfId="0" applyNumberFormat="1" applyFont="1" applyFill="1" applyBorder="1" applyAlignment="1">
      <alignment horizontal="center" vertical="center" wrapText="1"/>
    </xf>
    <xf numFmtId="4" fontId="7" fillId="5" borderId="6" xfId="0" applyNumberFormat="1" applyFont="1" applyFill="1" applyBorder="1" applyAlignment="1">
      <alignment horizontal="right" vertical="center" wrapText="1"/>
    </xf>
    <xf numFmtId="1" fontId="4" fillId="7" borderId="10" xfId="1" applyNumberFormat="1" applyFont="1" applyFill="1" applyBorder="1" applyAlignment="1">
      <alignment horizontal="center" vertical="top" wrapText="1"/>
    </xf>
    <xf numFmtId="0" fontId="4" fillId="7" borderId="0" xfId="1" applyFont="1" applyFill="1" applyBorder="1" applyAlignment="1">
      <alignment horizontal="center" vertical="center"/>
    </xf>
    <xf numFmtId="4" fontId="4" fillId="7" borderId="0" xfId="1" applyNumberFormat="1" applyFont="1" applyFill="1" applyBorder="1" applyAlignment="1">
      <alignment horizontal="center" vertical="center"/>
    </xf>
    <xf numFmtId="4" fontId="4" fillId="7" borderId="0" xfId="1" applyNumberFormat="1" applyFont="1" applyFill="1" applyBorder="1" applyAlignment="1">
      <alignment horizontal="right" vertical="center"/>
    </xf>
    <xf numFmtId="4" fontId="4" fillId="7" borderId="13" xfId="1" applyNumberFormat="1" applyFont="1" applyFill="1" applyBorder="1" applyAlignment="1">
      <alignment horizontal="right" vertical="center"/>
    </xf>
    <xf numFmtId="1" fontId="4" fillId="5" borderId="2" xfId="0" applyNumberFormat="1" applyFont="1" applyFill="1" applyBorder="1" applyAlignment="1">
      <alignment horizontal="center" vertical="top"/>
    </xf>
    <xf numFmtId="0" fontId="7" fillId="5" borderId="2" xfId="0" applyFont="1" applyFill="1" applyBorder="1" applyAlignment="1">
      <alignment horizontal="right" vertical="top"/>
    </xf>
    <xf numFmtId="0" fontId="7" fillId="5" borderId="2" xfId="0" applyFont="1" applyFill="1" applyBorder="1" applyAlignment="1">
      <alignment vertical="center" wrapText="1"/>
    </xf>
    <xf numFmtId="4" fontId="7" fillId="5" borderId="2" xfId="0" applyNumberFormat="1" applyFont="1" applyFill="1" applyBorder="1" applyAlignment="1">
      <alignment horizontal="center" vertical="center" wrapText="1"/>
    </xf>
    <xf numFmtId="4" fontId="7" fillId="5" borderId="2" xfId="0" applyNumberFormat="1" applyFont="1" applyFill="1" applyBorder="1" applyAlignment="1">
      <alignment horizontal="right" vertical="center" wrapText="1"/>
    </xf>
    <xf numFmtId="1" fontId="4" fillId="2" borderId="5" xfId="0" applyNumberFormat="1" applyFont="1" applyFill="1" applyBorder="1" applyAlignment="1">
      <alignment horizontal="center" vertical="top"/>
    </xf>
    <xf numFmtId="0" fontId="7" fillId="2" borderId="6" xfId="0" applyFont="1" applyFill="1" applyBorder="1" applyAlignment="1">
      <alignment horizontal="right" vertical="top" wrapText="1"/>
    </xf>
    <xf numFmtId="0" fontId="4" fillId="2" borderId="6" xfId="0" applyFont="1" applyFill="1" applyBorder="1" applyAlignment="1">
      <alignment wrapText="1"/>
    </xf>
    <xf numFmtId="0" fontId="7" fillId="2" borderId="6" xfId="0" applyFont="1" applyFill="1" applyBorder="1" applyAlignment="1">
      <alignment vertical="center" wrapText="1"/>
    </xf>
    <xf numFmtId="4" fontId="7" fillId="2" borderId="6" xfId="0" applyNumberFormat="1" applyFont="1" applyFill="1" applyBorder="1" applyAlignment="1">
      <alignment horizontal="center" vertical="center" wrapText="1"/>
    </xf>
    <xf numFmtId="4" fontId="7" fillId="2" borderId="6" xfId="0" applyNumberFormat="1" applyFont="1" applyFill="1" applyBorder="1" applyAlignment="1">
      <alignment horizontal="right" vertical="center" wrapText="1"/>
    </xf>
    <xf numFmtId="4" fontId="7" fillId="2" borderId="7" xfId="1" applyNumberFormat="1" applyFont="1" applyFill="1" applyBorder="1" applyAlignment="1">
      <alignment horizontal="right" vertical="center" wrapText="1"/>
    </xf>
    <xf numFmtId="1" fontId="14" fillId="2" borderId="2" xfId="0" applyNumberFormat="1" applyFont="1" applyFill="1" applyBorder="1" applyAlignment="1">
      <alignment horizontal="center" vertical="top" wrapText="1"/>
    </xf>
    <xf numFmtId="0" fontId="7" fillId="2" borderId="2" xfId="1" applyFont="1" applyFill="1" applyBorder="1" applyAlignment="1">
      <alignment horizontal="left" vertical="top" wrapText="1"/>
    </xf>
    <xf numFmtId="0" fontId="7" fillId="0" borderId="2" xfId="1" applyFont="1" applyBorder="1" applyAlignment="1">
      <alignment horizontal="left" vertical="center" wrapText="1"/>
    </xf>
    <xf numFmtId="0" fontId="4" fillId="0" borderId="2" xfId="1" applyFont="1" applyBorder="1" applyAlignment="1">
      <alignment horizontal="left" vertical="center" wrapText="1"/>
    </xf>
    <xf numFmtId="4" fontId="4" fillId="0" borderId="2" xfId="1" applyNumberFormat="1" applyFont="1" applyBorder="1" applyAlignment="1">
      <alignment horizontal="center" vertical="center" wrapText="1"/>
    </xf>
    <xf numFmtId="4" fontId="4" fillId="0" borderId="2" xfId="1" applyNumberFormat="1" applyFont="1" applyBorder="1" applyAlignment="1">
      <alignment horizontal="right" vertical="center" wrapText="1"/>
    </xf>
    <xf numFmtId="1" fontId="18" fillId="7" borderId="2" xfId="0" applyNumberFormat="1" applyFont="1" applyFill="1" applyBorder="1" applyAlignment="1">
      <alignment horizontal="center" vertical="top" wrapText="1"/>
    </xf>
    <xf numFmtId="0" fontId="18" fillId="7" borderId="5" xfId="0" applyFont="1" applyFill="1" applyBorder="1" applyAlignment="1">
      <alignment vertical="top" wrapText="1"/>
    </xf>
    <xf numFmtId="0" fontId="18" fillId="7" borderId="6" xfId="0" applyFont="1" applyFill="1" applyBorder="1" applyAlignment="1">
      <alignment vertical="center" wrapText="1"/>
    </xf>
    <xf numFmtId="4" fontId="18" fillId="7" borderId="6" xfId="0" applyNumberFormat="1" applyFont="1" applyFill="1" applyBorder="1" applyAlignment="1">
      <alignment horizontal="center" vertical="center" wrapText="1"/>
    </xf>
    <xf numFmtId="4" fontId="18" fillId="7" borderId="6" xfId="0" applyNumberFormat="1" applyFont="1" applyFill="1" applyBorder="1" applyAlignment="1">
      <alignment horizontal="right" vertical="center" wrapText="1"/>
    </xf>
    <xf numFmtId="4" fontId="18" fillId="7" borderId="7" xfId="0" applyNumberFormat="1" applyFont="1" applyFill="1" applyBorder="1" applyAlignment="1">
      <alignment horizontal="right" vertical="center" wrapText="1"/>
    </xf>
    <xf numFmtId="1" fontId="18" fillId="7" borderId="5" xfId="0" applyNumberFormat="1" applyFont="1" applyFill="1" applyBorder="1" applyAlignment="1">
      <alignment horizontal="center" vertical="top" wrapText="1"/>
    </xf>
    <xf numFmtId="0" fontId="20" fillId="2" borderId="2" xfId="0" applyFont="1" applyFill="1" applyBorder="1" applyAlignment="1">
      <alignment horizontal="right"/>
    </xf>
    <xf numFmtId="0" fontId="20" fillId="2" borderId="2" xfId="0" applyFont="1" applyFill="1" applyBorder="1" applyAlignment="1">
      <alignment horizontal="left"/>
    </xf>
    <xf numFmtId="1" fontId="14" fillId="7" borderId="5" xfId="1" applyNumberFormat="1" applyFont="1" applyFill="1" applyBorder="1" applyAlignment="1">
      <alignment horizontal="center" vertical="top" wrapText="1"/>
    </xf>
    <xf numFmtId="0" fontId="12" fillId="7" borderId="6" xfId="1" applyFont="1" applyFill="1" applyBorder="1" applyAlignment="1">
      <alignment horizontal="left" vertical="top"/>
    </xf>
    <xf numFmtId="0" fontId="14" fillId="7" borderId="6" xfId="1" applyFont="1" applyFill="1" applyBorder="1" applyAlignment="1">
      <alignment horizontal="center" vertical="center"/>
    </xf>
    <xf numFmtId="4" fontId="14" fillId="7" borderId="6" xfId="1" applyNumberFormat="1" applyFont="1" applyFill="1" applyBorder="1" applyAlignment="1">
      <alignment horizontal="center" vertical="center"/>
    </xf>
    <xf numFmtId="4" fontId="14" fillId="7" borderId="6" xfId="1" applyNumberFormat="1" applyFont="1" applyFill="1" applyBorder="1" applyAlignment="1">
      <alignment horizontal="right" vertical="center"/>
    </xf>
    <xf numFmtId="4" fontId="14" fillId="7" borderId="7" xfId="1" applyNumberFormat="1" applyFont="1" applyFill="1" applyBorder="1" applyAlignment="1">
      <alignment horizontal="right" vertical="center"/>
    </xf>
    <xf numFmtId="1" fontId="6" fillId="0" borderId="3" xfId="0" applyNumberFormat="1" applyFont="1" applyBorder="1" applyAlignment="1">
      <alignment horizontal="center" vertical="top"/>
    </xf>
    <xf numFmtId="0" fontId="11" fillId="0" borderId="3" xfId="0" applyFont="1" applyBorder="1" applyAlignment="1">
      <alignment horizontal="right" vertical="top"/>
    </xf>
    <xf numFmtId="0" fontId="6" fillId="0" borderId="3" xfId="0" applyFont="1" applyBorder="1"/>
    <xf numFmtId="4" fontId="6" fillId="0" borderId="3" xfId="0" applyNumberFormat="1" applyFont="1" applyBorder="1" applyAlignment="1">
      <alignment horizontal="center"/>
    </xf>
    <xf numFmtId="4" fontId="6" fillId="0" borderId="3" xfId="0" applyNumberFormat="1" applyFont="1" applyBorder="1" applyAlignment="1">
      <alignment horizontal="right"/>
    </xf>
    <xf numFmtId="4" fontId="11" fillId="0" borderId="3" xfId="0" applyNumberFormat="1" applyFont="1" applyBorder="1" applyAlignment="1">
      <alignment horizontal="right"/>
    </xf>
    <xf numFmtId="0" fontId="7" fillId="7" borderId="6" xfId="1" applyFont="1" applyFill="1" applyBorder="1" applyAlignment="1">
      <alignment horizontal="left" vertical="top"/>
    </xf>
    <xf numFmtId="0" fontId="6" fillId="7" borderId="6" xfId="0" applyFont="1" applyFill="1" applyBorder="1"/>
    <xf numFmtId="4" fontId="6" fillId="7" borderId="7" xfId="0" applyNumberFormat="1" applyFont="1" applyFill="1" applyBorder="1" applyAlignment="1">
      <alignment horizontal="right"/>
    </xf>
    <xf numFmtId="0" fontId="6" fillId="3" borderId="2" xfId="0" applyFont="1" applyFill="1" applyBorder="1" applyAlignment="1">
      <alignment vertical="top"/>
    </xf>
    <xf numFmtId="0" fontId="6" fillId="3" borderId="2" xfId="0" applyFont="1" applyFill="1" applyBorder="1" applyAlignment="1">
      <alignment wrapText="1"/>
    </xf>
    <xf numFmtId="0" fontId="6" fillId="3" borderId="2" xfId="0" applyFont="1" applyFill="1" applyBorder="1" applyAlignment="1">
      <alignment horizontal="center"/>
    </xf>
    <xf numFmtId="4" fontId="6" fillId="3" borderId="2" xfId="0" applyNumberFormat="1" applyFont="1" applyFill="1" applyBorder="1" applyAlignment="1">
      <alignment horizontal="center"/>
    </xf>
    <xf numFmtId="4" fontId="6" fillId="3" borderId="2" xfId="0" applyNumberFormat="1" applyFont="1" applyFill="1" applyBorder="1" applyAlignment="1">
      <alignment horizontal="right"/>
    </xf>
    <xf numFmtId="0" fontId="11" fillId="0" borderId="2" xfId="0" applyFont="1" applyBorder="1" applyAlignment="1">
      <alignment horizontal="right" vertical="top"/>
    </xf>
    <xf numFmtId="0" fontId="20" fillId="9" borderId="2" xfId="0" applyFont="1" applyFill="1" applyBorder="1" applyAlignment="1">
      <alignment horizontal="right"/>
    </xf>
    <xf numFmtId="0" fontId="11" fillId="3" borderId="2" xfId="1" applyFont="1" applyFill="1" applyBorder="1" applyAlignment="1">
      <alignment horizontal="center" vertical="center"/>
    </xf>
    <xf numFmtId="4" fontId="11" fillId="3" borderId="2" xfId="1" applyNumberFormat="1" applyFont="1" applyFill="1" applyBorder="1" applyAlignment="1">
      <alignment horizontal="center" vertical="center"/>
    </xf>
    <xf numFmtId="4" fontId="11" fillId="3" borderId="2" xfId="1" applyNumberFormat="1" applyFont="1" applyFill="1" applyBorder="1" applyAlignment="1">
      <alignment horizontal="right" vertical="center"/>
    </xf>
    <xf numFmtId="2" fontId="5" fillId="2" borderId="2" xfId="1" applyNumberFormat="1" applyFont="1" applyFill="1" applyBorder="1" applyAlignment="1">
      <alignment horizontal="center" vertical="center"/>
    </xf>
    <xf numFmtId="2" fontId="5" fillId="2" borderId="2" xfId="1" applyNumberFormat="1" applyFont="1" applyFill="1" applyBorder="1" applyAlignment="1">
      <alignment vertical="center" wrapText="1"/>
    </xf>
    <xf numFmtId="2" fontId="5" fillId="2" borderId="6" xfId="1" applyNumberFormat="1" applyFont="1" applyFill="1" applyBorder="1" applyAlignment="1">
      <alignment vertical="center"/>
    </xf>
    <xf numFmtId="4" fontId="5" fillId="2" borderId="6" xfId="1" applyNumberFormat="1" applyFont="1" applyFill="1" applyBorder="1" applyAlignment="1">
      <alignment vertical="center"/>
    </xf>
    <xf numFmtId="4" fontId="5" fillId="2" borderId="6" xfId="1" applyNumberFormat="1" applyFont="1" applyFill="1" applyBorder="1" applyAlignment="1">
      <alignment horizontal="right" vertical="center"/>
    </xf>
    <xf numFmtId="1" fontId="5" fillId="2" borderId="5" xfId="1" applyNumberFormat="1" applyFont="1" applyFill="1" applyBorder="1" applyAlignment="1">
      <alignment horizontal="center" vertical="center" wrapText="1"/>
    </xf>
    <xf numFmtId="2" fontId="11" fillId="2" borderId="2" xfId="1" applyNumberFormat="1" applyFont="1" applyFill="1" applyBorder="1" applyAlignment="1">
      <alignment horizontal="right" vertical="center"/>
    </xf>
    <xf numFmtId="2" fontId="5" fillId="2" borderId="2" xfId="1" applyNumberFormat="1" applyFont="1" applyFill="1" applyBorder="1" applyAlignment="1">
      <alignment horizontal="left" vertical="center"/>
    </xf>
    <xf numFmtId="4" fontId="5" fillId="2" borderId="2" xfId="1" applyNumberFormat="1" applyFont="1" applyFill="1" applyBorder="1" applyAlignment="1">
      <alignment horizontal="center" vertical="center"/>
    </xf>
    <xf numFmtId="4" fontId="5" fillId="2" borderId="2" xfId="1" applyNumberFormat="1" applyFont="1" applyFill="1" applyBorder="1" applyAlignment="1">
      <alignment horizontal="right" vertical="center"/>
    </xf>
    <xf numFmtId="4" fontId="11" fillId="2" borderId="7" xfId="1" applyNumberFormat="1" applyFont="1" applyFill="1" applyBorder="1" applyAlignment="1">
      <alignment horizontal="right" vertical="center"/>
    </xf>
    <xf numFmtId="1" fontId="11" fillId="3" borderId="2" xfId="1" applyNumberFormat="1" applyFont="1" applyFill="1" applyBorder="1" applyAlignment="1">
      <alignment horizontal="center" vertical="center" wrapText="1"/>
    </xf>
    <xf numFmtId="2" fontId="5" fillId="0" borderId="2" xfId="1" applyNumberFormat="1" applyFont="1" applyBorder="1" applyAlignment="1">
      <alignment vertical="center" wrapText="1"/>
    </xf>
    <xf numFmtId="2" fontId="5" fillId="3" borderId="2" xfId="1" applyNumberFormat="1" applyFont="1" applyFill="1" applyBorder="1" applyAlignment="1">
      <alignment horizontal="left" vertical="center"/>
    </xf>
    <xf numFmtId="4" fontId="5" fillId="0" borderId="2" xfId="1" applyNumberFormat="1" applyFont="1" applyFill="1" applyBorder="1" applyAlignment="1">
      <alignment horizontal="center" vertical="center"/>
    </xf>
    <xf numFmtId="4" fontId="5" fillId="3" borderId="2" xfId="1" applyNumberFormat="1" applyFont="1" applyFill="1" applyBorder="1" applyAlignment="1">
      <alignment horizontal="right" vertical="center"/>
    </xf>
    <xf numFmtId="1" fontId="6" fillId="5" borderId="8" xfId="1" applyNumberFormat="1" applyFont="1" applyFill="1" applyBorder="1" applyAlignment="1">
      <alignment horizontal="left" vertical="center"/>
    </xf>
    <xf numFmtId="0" fontId="29" fillId="5" borderId="6" xfId="0" applyFont="1" applyFill="1" applyBorder="1"/>
    <xf numFmtId="4" fontId="29" fillId="5" borderId="6" xfId="0" applyNumberFormat="1" applyFont="1" applyFill="1" applyBorder="1" applyAlignment="1">
      <alignment horizontal="center"/>
    </xf>
    <xf numFmtId="4" fontId="29" fillId="5" borderId="6" xfId="0" applyNumberFormat="1" applyFont="1" applyFill="1" applyBorder="1" applyAlignment="1">
      <alignment horizontal="right"/>
    </xf>
    <xf numFmtId="1" fontId="6" fillId="5" borderId="2" xfId="1" applyNumberFormat="1" applyFont="1" applyFill="1" applyBorder="1" applyAlignment="1">
      <alignment horizontal="center" vertical="center" wrapText="1"/>
    </xf>
    <xf numFmtId="2" fontId="6" fillId="5" borderId="5" xfId="1" applyNumberFormat="1" applyFont="1" applyFill="1" applyBorder="1" applyAlignment="1">
      <alignment horizontal="center" vertical="center"/>
    </xf>
    <xf numFmtId="0" fontId="6" fillId="3" borderId="2" xfId="0" applyFont="1" applyFill="1" applyBorder="1" applyAlignment="1">
      <alignment horizontal="left" vertical="center" wrapText="1"/>
    </xf>
    <xf numFmtId="2" fontId="5" fillId="7" borderId="6" xfId="1" applyNumberFormat="1" applyFont="1" applyFill="1" applyBorder="1" applyAlignment="1">
      <alignment vertical="center"/>
    </xf>
    <xf numFmtId="2" fontId="6" fillId="3" borderId="4" xfId="1" applyNumberFormat="1" applyFont="1" applyFill="1" applyBorder="1" applyAlignment="1">
      <alignment horizontal="left" vertical="center" wrapText="1"/>
    </xf>
    <xf numFmtId="0" fontId="6" fillId="0" borderId="0" xfId="0" applyFont="1" applyAlignment="1">
      <alignment horizontal="left" wrapText="1"/>
    </xf>
    <xf numFmtId="2" fontId="6" fillId="3" borderId="4" xfId="1" applyNumberFormat="1" applyFont="1" applyFill="1" applyBorder="1" applyAlignment="1">
      <alignment horizontal="center" vertical="center" wrapText="1"/>
    </xf>
    <xf numFmtId="4" fontId="6" fillId="3" borderId="4" xfId="1" applyNumberFormat="1" applyFont="1" applyFill="1" applyBorder="1" applyAlignment="1">
      <alignment horizontal="center" vertical="center" wrapText="1"/>
    </xf>
    <xf numFmtId="2" fontId="5" fillId="7" borderId="6" xfId="0" applyNumberFormat="1" applyFont="1" applyFill="1" applyBorder="1" applyAlignment="1">
      <alignment vertical="center"/>
    </xf>
    <xf numFmtId="2" fontId="6" fillId="3" borderId="4" xfId="1" applyNumberFormat="1" applyFont="1" applyFill="1" applyBorder="1" applyAlignment="1">
      <alignment horizontal="left" vertical="center"/>
    </xf>
    <xf numFmtId="2" fontId="6" fillId="3" borderId="4" xfId="0" applyNumberFormat="1" applyFont="1" applyFill="1" applyBorder="1" applyAlignment="1">
      <alignment vertical="center" wrapText="1"/>
    </xf>
    <xf numFmtId="2" fontId="6" fillId="0" borderId="4" xfId="0" applyNumberFormat="1" applyFont="1" applyBorder="1" applyAlignment="1">
      <alignment vertical="center"/>
    </xf>
    <xf numFmtId="2" fontId="6" fillId="3" borderId="4" xfId="1" applyNumberFormat="1" applyFont="1" applyFill="1" applyBorder="1" applyAlignment="1">
      <alignment vertical="center" wrapText="1"/>
    </xf>
    <xf numFmtId="2" fontId="6" fillId="0" borderId="4" xfId="0" applyNumberFormat="1" applyFont="1" applyBorder="1" applyAlignment="1">
      <alignment horizontal="center" vertical="center"/>
    </xf>
    <xf numFmtId="4" fontId="6" fillId="0" borderId="4" xfId="0" applyNumberFormat="1" applyFont="1" applyBorder="1" applyAlignment="1">
      <alignment horizontal="center" vertical="center"/>
    </xf>
    <xf numFmtId="4" fontId="6" fillId="0" borderId="4" xfId="0" applyNumberFormat="1" applyFont="1" applyBorder="1" applyAlignment="1">
      <alignment horizontal="right" vertical="center"/>
    </xf>
    <xf numFmtId="2" fontId="6" fillId="0" borderId="2" xfId="0" applyNumberFormat="1" applyFont="1" applyBorder="1" applyAlignment="1">
      <alignment vertical="center" wrapText="1"/>
    </xf>
    <xf numFmtId="2" fontId="6" fillId="0" borderId="2" xfId="0" applyNumberFormat="1" applyFont="1" applyBorder="1" applyAlignment="1">
      <alignment horizontal="center" vertical="center"/>
    </xf>
    <xf numFmtId="1" fontId="29" fillId="7" borderId="5" xfId="0" applyNumberFormat="1" applyFont="1" applyFill="1" applyBorder="1" applyAlignment="1">
      <alignment horizontal="center" vertical="center"/>
    </xf>
    <xf numFmtId="0" fontId="11" fillId="7" borderId="6" xfId="0" applyFont="1" applyFill="1" applyBorder="1" applyAlignment="1">
      <alignment vertical="center"/>
    </xf>
    <xf numFmtId="0" fontId="31" fillId="7" borderId="6" xfId="0" applyFont="1" applyFill="1" applyBorder="1" applyAlignment="1">
      <alignment wrapText="1"/>
    </xf>
    <xf numFmtId="0" fontId="6" fillId="7" borderId="6" xfId="0" applyFont="1" applyFill="1" applyBorder="1" applyAlignment="1">
      <alignment horizontal="center" vertical="center" wrapText="1"/>
    </xf>
    <xf numFmtId="4" fontId="6" fillId="7" borderId="6" xfId="0" applyNumberFormat="1" applyFont="1" applyFill="1" applyBorder="1" applyAlignment="1">
      <alignment horizontal="center" vertical="center" wrapText="1"/>
    </xf>
    <xf numFmtId="4" fontId="6" fillId="7" borderId="6" xfId="0" applyNumberFormat="1" applyFont="1" applyFill="1" applyBorder="1" applyAlignment="1">
      <alignment horizontal="right" vertical="center" wrapText="1"/>
    </xf>
    <xf numFmtId="1" fontId="29" fillId="0" borderId="2" xfId="0" applyNumberFormat="1" applyFont="1" applyBorder="1" applyAlignment="1">
      <alignment horizontal="center" vertical="center"/>
    </xf>
    <xf numFmtId="0" fontId="6" fillId="3" borderId="2" xfId="0" applyFont="1" applyFill="1" applyBorder="1" applyAlignment="1">
      <alignment vertical="center" wrapText="1"/>
    </xf>
    <xf numFmtId="0" fontId="6" fillId="3" borderId="2" xfId="0" applyFont="1" applyFill="1" applyBorder="1" applyAlignment="1">
      <alignment vertical="top" wrapText="1"/>
    </xf>
    <xf numFmtId="2" fontId="11" fillId="2" borderId="2" xfId="0" applyNumberFormat="1" applyFont="1" applyFill="1" applyBorder="1" applyAlignment="1">
      <alignment horizontal="right" vertical="center" wrapText="1"/>
    </xf>
    <xf numFmtId="2" fontId="11" fillId="2" borderId="2" xfId="0" applyNumberFormat="1" applyFont="1" applyFill="1" applyBorder="1" applyAlignment="1">
      <alignment horizontal="center"/>
    </xf>
    <xf numFmtId="4" fontId="11" fillId="2" borderId="2" xfId="0" applyNumberFormat="1" applyFont="1" applyFill="1" applyBorder="1" applyAlignment="1">
      <alignment horizontal="center"/>
    </xf>
    <xf numFmtId="2" fontId="11" fillId="2" borderId="2" xfId="0" applyNumberFormat="1" applyFont="1" applyFill="1" applyBorder="1"/>
    <xf numFmtId="2" fontId="6" fillId="0" borderId="2" xfId="0" applyNumberFormat="1" applyFont="1" applyBorder="1"/>
    <xf numFmtId="2" fontId="6" fillId="0" borderId="2" xfId="0" applyNumberFormat="1" applyFont="1" applyBorder="1" applyAlignment="1">
      <alignment horizontal="center"/>
    </xf>
    <xf numFmtId="4" fontId="16" fillId="0" borderId="2" xfId="1" applyNumberFormat="1" applyFont="1" applyFill="1" applyBorder="1" applyAlignment="1">
      <alignment horizontal="right" wrapText="1"/>
    </xf>
    <xf numFmtId="4" fontId="6" fillId="0" borderId="2" xfId="0" applyNumberFormat="1" applyFont="1" applyBorder="1" applyAlignment="1">
      <alignment horizontal="right" wrapText="1"/>
    </xf>
    <xf numFmtId="0" fontId="6" fillId="7" borderId="5" xfId="0" applyFont="1" applyFill="1" applyBorder="1" applyAlignment="1">
      <alignment horizontal="center" vertical="center"/>
    </xf>
    <xf numFmtId="0" fontId="7" fillId="7" borderId="6" xfId="1" applyFont="1" applyFill="1" applyBorder="1" applyAlignment="1">
      <alignment vertical="center"/>
    </xf>
    <xf numFmtId="4" fontId="7" fillId="7" borderId="6" xfId="1" applyNumberFormat="1" applyFont="1" applyFill="1" applyBorder="1" applyAlignment="1">
      <alignment vertical="center"/>
    </xf>
    <xf numFmtId="4" fontId="7" fillId="7" borderId="6" xfId="1" applyNumberFormat="1" applyFont="1" applyFill="1" applyBorder="1" applyAlignment="1">
      <alignment horizontal="right" vertical="center"/>
    </xf>
    <xf numFmtId="4" fontId="7" fillId="7" borderId="7" xfId="1" applyNumberFormat="1" applyFont="1" applyFill="1" applyBorder="1" applyAlignment="1">
      <alignment horizontal="right" vertical="center"/>
    </xf>
    <xf numFmtId="0" fontId="6" fillId="5" borderId="1" xfId="0" applyFont="1" applyFill="1" applyBorder="1" applyAlignment="1">
      <alignment horizontal="center" vertical="center"/>
    </xf>
    <xf numFmtId="0" fontId="7" fillId="5" borderId="8" xfId="1" applyFont="1" applyFill="1" applyBorder="1" applyAlignment="1">
      <alignment vertical="center"/>
    </xf>
    <xf numFmtId="0" fontId="4" fillId="5" borderId="8" xfId="0" applyFont="1" applyFill="1" applyBorder="1" applyAlignment="1">
      <alignment vertical="center"/>
    </xf>
    <xf numFmtId="4" fontId="4" fillId="5" borderId="8" xfId="0" applyNumberFormat="1" applyFont="1" applyFill="1" applyBorder="1" applyAlignment="1">
      <alignment vertical="center"/>
    </xf>
    <xf numFmtId="4" fontId="4" fillId="5" borderId="8" xfId="0" applyNumberFormat="1" applyFont="1" applyFill="1" applyBorder="1" applyAlignment="1">
      <alignment horizontal="right" vertical="center"/>
    </xf>
    <xf numFmtId="4" fontId="4" fillId="5" borderId="11" xfId="0" applyNumberFormat="1" applyFont="1" applyFill="1" applyBorder="1" applyAlignment="1">
      <alignment horizontal="right" vertical="center"/>
    </xf>
    <xf numFmtId="0" fontId="4" fillId="3" borderId="2" xfId="1" applyFont="1" applyFill="1" applyBorder="1" applyAlignment="1">
      <alignment horizontal="center" vertical="center" wrapText="1"/>
    </xf>
    <xf numFmtId="4" fontId="4" fillId="3" borderId="2" xfId="1" applyNumberFormat="1" applyFont="1" applyFill="1" applyBorder="1" applyAlignment="1">
      <alignment horizontal="center" vertical="center" wrapText="1"/>
    </xf>
    <xf numFmtId="0" fontId="6" fillId="5" borderId="2" xfId="0" applyFont="1" applyFill="1" applyBorder="1" applyAlignment="1">
      <alignment horizontal="center" vertical="center"/>
    </xf>
    <xf numFmtId="0" fontId="7" fillId="5" borderId="6" xfId="1" applyFont="1" applyFill="1" applyBorder="1" applyAlignment="1">
      <alignment vertical="center" wrapText="1"/>
    </xf>
    <xf numFmtId="0" fontId="4" fillId="5" borderId="6" xfId="0" applyFont="1" applyFill="1" applyBorder="1" applyAlignment="1">
      <alignment vertical="center"/>
    </xf>
    <xf numFmtId="4" fontId="4" fillId="5" borderId="6" xfId="0" applyNumberFormat="1" applyFont="1" applyFill="1" applyBorder="1" applyAlignment="1">
      <alignment horizontal="center" vertical="center"/>
    </xf>
    <xf numFmtId="4" fontId="4" fillId="5" borderId="6" xfId="0" applyNumberFormat="1" applyFont="1" applyFill="1" applyBorder="1" applyAlignment="1">
      <alignment horizontal="right" vertical="center"/>
    </xf>
    <xf numFmtId="4" fontId="4" fillId="5" borderId="2" xfId="1" applyNumberFormat="1" applyFont="1" applyFill="1" applyBorder="1" applyAlignment="1">
      <alignment horizontal="right" vertical="center" wrapText="1"/>
    </xf>
    <xf numFmtId="0" fontId="4" fillId="5" borderId="6" xfId="1" applyFont="1" applyFill="1" applyBorder="1" applyAlignment="1">
      <alignment vertical="center" wrapText="1"/>
    </xf>
    <xf numFmtId="4" fontId="4" fillId="3" borderId="2" xfId="0" applyNumberFormat="1" applyFont="1" applyFill="1" applyBorder="1" applyAlignment="1">
      <alignment horizontal="right" vertical="center"/>
    </xf>
    <xf numFmtId="4" fontId="4" fillId="0" borderId="2" xfId="0" applyNumberFormat="1" applyFont="1" applyBorder="1" applyAlignment="1">
      <alignment horizontal="right" vertical="center"/>
    </xf>
    <xf numFmtId="0" fontId="4" fillId="0" borderId="2" xfId="0" applyFont="1" applyBorder="1" applyAlignment="1">
      <alignment vertical="center" wrapText="1"/>
    </xf>
    <xf numFmtId="4" fontId="4" fillId="3" borderId="2" xfId="0" applyNumberFormat="1" applyFont="1" applyFill="1" applyBorder="1" applyAlignment="1">
      <alignment horizontal="center" vertical="center"/>
    </xf>
    <xf numFmtId="4" fontId="4" fillId="3" borderId="6" xfId="0" applyNumberFormat="1" applyFont="1" applyFill="1" applyBorder="1" applyAlignment="1">
      <alignment horizontal="right" vertical="center"/>
    </xf>
    <xf numFmtId="2" fontId="4" fillId="0" borderId="7" xfId="1" applyNumberFormat="1" applyFont="1" applyFill="1" applyBorder="1" applyAlignment="1">
      <alignment horizontal="left" vertical="center" wrapText="1"/>
    </xf>
    <xf numFmtId="0" fontId="4" fillId="5" borderId="7" xfId="1" applyFont="1" applyFill="1" applyBorder="1" applyAlignment="1">
      <alignment horizontal="left" vertical="center" wrapText="1"/>
    </xf>
    <xf numFmtId="0" fontId="4" fillId="5" borderId="2" xfId="0" applyFont="1" applyFill="1" applyBorder="1" applyAlignment="1">
      <alignment vertical="center"/>
    </xf>
    <xf numFmtId="0" fontId="4" fillId="5" borderId="2" xfId="0" applyFont="1" applyFill="1" applyBorder="1" applyAlignment="1">
      <alignment horizontal="center" vertical="center"/>
    </xf>
    <xf numFmtId="4" fontId="4" fillId="5" borderId="2" xfId="0" applyNumberFormat="1" applyFont="1" applyFill="1" applyBorder="1" applyAlignment="1">
      <alignment horizontal="center" vertical="center"/>
    </xf>
    <xf numFmtId="4" fontId="4" fillId="5" borderId="2" xfId="0" applyNumberFormat="1" applyFont="1" applyFill="1" applyBorder="1" applyAlignment="1">
      <alignment horizontal="right" vertical="center"/>
    </xf>
    <xf numFmtId="0" fontId="7" fillId="5" borderId="6" xfId="1" applyFont="1" applyFill="1" applyBorder="1" applyAlignment="1">
      <alignment vertical="center"/>
    </xf>
    <xf numFmtId="0" fontId="6" fillId="0" borderId="14" xfId="0" applyFont="1" applyBorder="1" applyAlignment="1">
      <alignment horizontal="center" vertical="center"/>
    </xf>
    <xf numFmtId="2" fontId="4" fillId="0" borderId="15" xfId="1" applyNumberFormat="1" applyFont="1" applyFill="1" applyBorder="1" applyAlignment="1">
      <alignment horizontal="left" vertical="center" wrapText="1"/>
    </xf>
    <xf numFmtId="0" fontId="4" fillId="3" borderId="15" xfId="1" applyFont="1" applyFill="1" applyBorder="1" applyAlignment="1">
      <alignment horizontal="left" vertical="center" wrapText="1"/>
    </xf>
    <xf numFmtId="0" fontId="4" fillId="0" borderId="15" xfId="0" applyFont="1" applyBorder="1" applyAlignment="1">
      <alignment horizontal="center" vertical="center"/>
    </xf>
    <xf numFmtId="4" fontId="4" fillId="0" borderId="15" xfId="0" applyNumberFormat="1" applyFont="1" applyBorder="1" applyAlignment="1">
      <alignment horizontal="center" vertical="center"/>
    </xf>
    <xf numFmtId="4" fontId="4" fillId="0" borderId="15" xfId="0" applyNumberFormat="1" applyFont="1" applyBorder="1" applyAlignment="1">
      <alignment horizontal="right" vertical="center"/>
    </xf>
    <xf numFmtId="4" fontId="4" fillId="3" borderId="12" xfId="1" applyNumberFormat="1" applyFont="1" applyFill="1" applyBorder="1" applyAlignment="1">
      <alignment horizontal="right" vertical="center" wrapText="1"/>
    </xf>
    <xf numFmtId="0" fontId="4" fillId="7" borderId="6" xfId="0" applyFont="1" applyFill="1" applyBorder="1" applyAlignment="1">
      <alignment vertical="center"/>
    </xf>
    <xf numFmtId="4" fontId="4" fillId="7" borderId="6" xfId="0" applyNumberFormat="1" applyFont="1" applyFill="1" applyBorder="1" applyAlignment="1">
      <alignment horizontal="center" vertical="center"/>
    </xf>
    <xf numFmtId="4" fontId="4" fillId="7" borderId="6" xfId="0" applyNumberFormat="1" applyFont="1" applyFill="1" applyBorder="1" applyAlignment="1">
      <alignment horizontal="right" vertical="center"/>
    </xf>
    <xf numFmtId="4" fontId="4" fillId="7" borderId="7" xfId="1" applyNumberFormat="1" applyFont="1" applyFill="1" applyBorder="1" applyAlignment="1">
      <alignment horizontal="right" vertical="center" wrapText="1"/>
    </xf>
    <xf numFmtId="4" fontId="4" fillId="5" borderId="8" xfId="0" applyNumberFormat="1" applyFont="1" applyFill="1" applyBorder="1" applyAlignment="1">
      <alignment horizontal="center" vertical="center"/>
    </xf>
    <xf numFmtId="4" fontId="4" fillId="5" borderId="1" xfId="1" applyNumberFormat="1" applyFont="1" applyFill="1" applyBorder="1" applyAlignment="1">
      <alignment horizontal="right" vertical="center" wrapText="1"/>
    </xf>
    <xf numFmtId="4" fontId="4" fillId="0" borderId="2" xfId="0" applyNumberFormat="1" applyFont="1" applyFill="1" applyBorder="1" applyAlignment="1">
      <alignment horizontal="center" vertical="center"/>
    </xf>
    <xf numFmtId="0" fontId="4" fillId="0" borderId="6" xfId="0" applyFont="1" applyBorder="1" applyAlignment="1">
      <alignment vertical="center"/>
    </xf>
    <xf numFmtId="4" fontId="4" fillId="0" borderId="6" xfId="0" applyNumberFormat="1" applyFont="1" applyBorder="1" applyAlignment="1">
      <alignment horizontal="center" vertical="center"/>
    </xf>
    <xf numFmtId="4" fontId="4" fillId="0" borderId="6" xfId="0" applyNumberFormat="1" applyFont="1" applyBorder="1" applyAlignment="1">
      <alignment horizontal="right" vertical="center"/>
    </xf>
    <xf numFmtId="0" fontId="6" fillId="2" borderId="2" xfId="0" applyFont="1" applyFill="1" applyBorder="1" applyAlignment="1">
      <alignment horizontal="center" vertical="center"/>
    </xf>
    <xf numFmtId="0" fontId="7" fillId="2" borderId="2" xfId="0" applyFont="1" applyFill="1" applyBorder="1" applyAlignment="1">
      <alignment horizontal="right"/>
    </xf>
    <xf numFmtId="0" fontId="4" fillId="2" borderId="2" xfId="0" applyFont="1" applyFill="1" applyBorder="1" applyAlignment="1">
      <alignment horizontal="center" vertical="center"/>
    </xf>
    <xf numFmtId="4" fontId="4" fillId="2" borderId="2" xfId="0" applyNumberFormat="1" applyFont="1" applyFill="1" applyBorder="1" applyAlignment="1">
      <alignment horizontal="center" vertical="center"/>
    </xf>
    <xf numFmtId="4" fontId="4" fillId="2" borderId="2" xfId="0" applyNumberFormat="1" applyFont="1" applyFill="1" applyBorder="1" applyAlignment="1">
      <alignment horizontal="right" vertical="center"/>
    </xf>
    <xf numFmtId="0" fontId="20" fillId="2" borderId="2" xfId="0" applyFont="1" applyFill="1" applyBorder="1" applyAlignment="1">
      <alignment horizontal="center"/>
    </xf>
    <xf numFmtId="0" fontId="14" fillId="2" borderId="2" xfId="1" applyFont="1" applyFill="1" applyBorder="1" applyAlignment="1">
      <alignment horizontal="left" vertical="center"/>
    </xf>
    <xf numFmtId="4" fontId="13" fillId="0" borderId="2" xfId="1" applyNumberFormat="1" applyFont="1" applyBorder="1" applyAlignment="1">
      <alignment horizontal="left" vertical="center"/>
    </xf>
    <xf numFmtId="0" fontId="29" fillId="0" borderId="0" xfId="0" applyFont="1"/>
    <xf numFmtId="4" fontId="29" fillId="0" borderId="0" xfId="0" applyNumberFormat="1" applyFont="1"/>
    <xf numFmtId="4" fontId="29" fillId="0" borderId="0" xfId="0" applyNumberFormat="1" applyFont="1" applyAlignment="1">
      <alignment horizontal="right"/>
    </xf>
    <xf numFmtId="4" fontId="29" fillId="0" borderId="2" xfId="0" applyNumberFormat="1" applyFont="1" applyBorder="1" applyAlignment="1">
      <alignment horizontal="right" vertical="center"/>
    </xf>
    <xf numFmtId="0" fontId="6" fillId="5" borderId="2" xfId="0" applyFont="1" applyFill="1" applyBorder="1" applyAlignment="1">
      <alignment horizontal="center"/>
    </xf>
    <xf numFmtId="0" fontId="6" fillId="5" borderId="2" xfId="0" applyFont="1" applyFill="1" applyBorder="1"/>
    <xf numFmtId="0" fontId="11" fillId="5" borderId="2" xfId="0" applyFont="1" applyFill="1" applyBorder="1" applyAlignment="1">
      <alignment vertical="center" wrapText="1"/>
    </xf>
    <xf numFmtId="4" fontId="11" fillId="5" borderId="2" xfId="0" applyNumberFormat="1" applyFont="1" applyFill="1" applyBorder="1" applyAlignment="1">
      <alignment vertical="center" wrapText="1"/>
    </xf>
    <xf numFmtId="4" fontId="11" fillId="5" borderId="2" xfId="0" applyNumberFormat="1" applyFont="1" applyFill="1" applyBorder="1" applyAlignment="1">
      <alignment horizontal="right" vertical="center" wrapText="1"/>
    </xf>
    <xf numFmtId="0" fontId="6" fillId="7" borderId="9" xfId="1" applyFont="1" applyFill="1" applyBorder="1" applyAlignment="1">
      <alignment horizontal="center" vertical="center" wrapText="1"/>
    </xf>
    <xf numFmtId="0" fontId="6" fillId="7" borderId="8" xfId="1" applyFont="1" applyFill="1" applyBorder="1" applyAlignment="1">
      <alignment horizontal="center" vertical="center"/>
    </xf>
    <xf numFmtId="4" fontId="6" fillId="7" borderId="8" xfId="1" applyNumberFormat="1" applyFont="1" applyFill="1" applyBorder="1" applyAlignment="1">
      <alignment horizontal="center" vertical="center"/>
    </xf>
    <xf numFmtId="4" fontId="6" fillId="7" borderId="8" xfId="1" applyNumberFormat="1" applyFont="1" applyFill="1" applyBorder="1" applyAlignment="1">
      <alignment horizontal="right" vertical="center"/>
    </xf>
    <xf numFmtId="4" fontId="6" fillId="7" borderId="11" xfId="1" applyNumberFormat="1" applyFont="1" applyFill="1" applyBorder="1" applyAlignment="1">
      <alignment horizontal="right" vertical="center"/>
    </xf>
    <xf numFmtId="4" fontId="11" fillId="5" borderId="7" xfId="1" applyNumberFormat="1" applyFont="1" applyFill="1" applyBorder="1" applyAlignment="1">
      <alignment horizontal="right" vertical="center"/>
    </xf>
    <xf numFmtId="4" fontId="6" fillId="3" borderId="2" xfId="0" applyNumberFormat="1" applyFont="1" applyFill="1" applyBorder="1" applyAlignment="1">
      <alignment horizontal="right" vertical="center" wrapText="1"/>
    </xf>
    <xf numFmtId="0" fontId="6" fillId="3" borderId="3" xfId="0" applyFont="1" applyFill="1" applyBorder="1" applyAlignment="1">
      <alignment horizontal="center"/>
    </xf>
    <xf numFmtId="0" fontId="11" fillId="3" borderId="3" xfId="1" applyFont="1" applyFill="1" applyBorder="1" applyAlignment="1">
      <alignment horizontal="right" vertical="center"/>
    </xf>
    <xf numFmtId="0" fontId="6" fillId="3" borderId="3" xfId="0" applyFont="1" applyFill="1" applyBorder="1" applyAlignment="1">
      <alignment wrapText="1"/>
    </xf>
    <xf numFmtId="0" fontId="11" fillId="3" borderId="5" xfId="0" applyFont="1" applyFill="1" applyBorder="1" applyAlignment="1">
      <alignment vertical="center" wrapText="1"/>
    </xf>
    <xf numFmtId="4" fontId="11" fillId="3" borderId="6" xfId="0" applyNumberFormat="1" applyFont="1" applyFill="1" applyBorder="1" applyAlignment="1">
      <alignment vertical="center" wrapText="1"/>
    </xf>
    <xf numFmtId="4" fontId="11" fillId="3" borderId="7" xfId="0" applyNumberFormat="1" applyFont="1" applyFill="1" applyBorder="1" applyAlignment="1">
      <alignment horizontal="right" vertical="center" wrapText="1"/>
    </xf>
    <xf numFmtId="4" fontId="11" fillId="3" borderId="3" xfId="1" applyNumberFormat="1" applyFont="1" applyFill="1" applyBorder="1" applyAlignment="1">
      <alignment horizontal="right" vertical="center" wrapText="1"/>
    </xf>
    <xf numFmtId="0" fontId="6" fillId="2" borderId="2" xfId="0" applyFont="1" applyFill="1" applyBorder="1"/>
    <xf numFmtId="0" fontId="20" fillId="2" borderId="0" xfId="0" applyFont="1" applyFill="1" applyAlignment="1">
      <alignment horizontal="center"/>
    </xf>
    <xf numFmtId="0" fontId="14" fillId="2" borderId="0" xfId="1" applyFont="1" applyFill="1" applyAlignment="1">
      <alignment horizontal="left" vertical="center" wrapText="1"/>
    </xf>
    <xf numFmtId="0" fontId="14" fillId="0" borderId="0" xfId="1" applyFont="1" applyAlignment="1">
      <alignment horizontal="left" vertical="center" wrapText="1"/>
    </xf>
    <xf numFmtId="0" fontId="13" fillId="0" borderId="0" xfId="1" applyFont="1" applyAlignment="1">
      <alignment horizontal="left" vertical="center" wrapText="1"/>
    </xf>
    <xf numFmtId="4" fontId="13" fillId="0" borderId="0" xfId="1" applyNumberFormat="1" applyFont="1" applyAlignment="1">
      <alignment horizontal="left" vertical="center" wrapText="1"/>
    </xf>
    <xf numFmtId="4" fontId="13" fillId="0" borderId="0" xfId="1" applyNumberFormat="1" applyFont="1" applyAlignment="1">
      <alignment horizontal="right" vertical="center" wrapText="1"/>
    </xf>
    <xf numFmtId="0" fontId="29" fillId="7" borderId="2" xfId="0" applyFont="1" applyFill="1" applyBorder="1" applyAlignment="1">
      <alignment horizontal="center"/>
    </xf>
    <xf numFmtId="0" fontId="28" fillId="7" borderId="6" xfId="0" applyFont="1" applyFill="1" applyBorder="1"/>
    <xf numFmtId="4" fontId="28" fillId="7" borderId="6" xfId="0" applyNumberFormat="1" applyFont="1" applyFill="1" applyBorder="1"/>
    <xf numFmtId="4" fontId="28" fillId="7" borderId="6" xfId="0" applyNumberFormat="1" applyFont="1" applyFill="1" applyBorder="1" applyAlignment="1">
      <alignment horizontal="right"/>
    </xf>
    <xf numFmtId="4" fontId="28" fillId="7" borderId="7" xfId="0" applyNumberFormat="1" applyFont="1" applyFill="1" applyBorder="1" applyAlignment="1">
      <alignment horizontal="right"/>
    </xf>
    <xf numFmtId="0" fontId="26" fillId="8" borderId="5" xfId="0" applyFont="1" applyFill="1" applyBorder="1" applyAlignment="1">
      <alignment horizontal="center"/>
    </xf>
    <xf numFmtId="0" fontId="7" fillId="8" borderId="6" xfId="1" applyFont="1" applyFill="1" applyBorder="1" applyAlignment="1">
      <alignment horizontal="left" vertical="center"/>
    </xf>
    <xf numFmtId="0" fontId="26" fillId="8" borderId="6" xfId="0" applyFont="1" applyFill="1" applyBorder="1"/>
    <xf numFmtId="4" fontId="26" fillId="8" borderId="6" xfId="0" applyNumberFormat="1" applyFont="1" applyFill="1" applyBorder="1" applyAlignment="1">
      <alignment horizontal="center"/>
    </xf>
    <xf numFmtId="4" fontId="26" fillId="8" borderId="6" xfId="0" applyNumberFormat="1" applyFont="1" applyFill="1" applyBorder="1" applyAlignment="1">
      <alignment horizontal="right"/>
    </xf>
    <xf numFmtId="4" fontId="26" fillId="8" borderId="7" xfId="0" applyNumberFormat="1" applyFont="1" applyFill="1" applyBorder="1" applyAlignment="1">
      <alignment horizontal="right"/>
    </xf>
    <xf numFmtId="0" fontId="6" fillId="8" borderId="2" xfId="0" applyFont="1" applyFill="1" applyBorder="1" applyAlignment="1">
      <alignment horizontal="center" vertical="center"/>
    </xf>
    <xf numFmtId="0" fontId="7" fillId="8" borderId="2" xfId="1" applyFont="1" applyFill="1" applyBorder="1" applyAlignment="1">
      <alignment horizontal="left" vertical="center"/>
    </xf>
    <xf numFmtId="0" fontId="6" fillId="8" borderId="2" xfId="0" applyFont="1" applyFill="1" applyBorder="1"/>
    <xf numFmtId="0" fontId="6" fillId="8" borderId="2" xfId="0" applyFont="1" applyFill="1" applyBorder="1" applyAlignment="1">
      <alignment vertical="center"/>
    </xf>
    <xf numFmtId="4" fontId="6" fillId="8" borderId="2" xfId="0" applyNumberFormat="1" applyFont="1" applyFill="1" applyBorder="1" applyAlignment="1">
      <alignment horizontal="center" vertical="center"/>
    </xf>
    <xf numFmtId="4" fontId="6" fillId="8" borderId="2" xfId="0" applyNumberFormat="1" applyFont="1" applyFill="1" applyBorder="1" applyAlignment="1">
      <alignment horizontal="right" vertical="center"/>
    </xf>
    <xf numFmtId="4" fontId="11" fillId="0" borderId="2" xfId="0" applyNumberFormat="1" applyFont="1" applyBorder="1" applyAlignment="1">
      <alignment horizontal="right" vertical="center"/>
    </xf>
    <xf numFmtId="0" fontId="11" fillId="0" borderId="2" xfId="0" applyFont="1" applyBorder="1" applyAlignment="1">
      <alignment horizontal="right" vertical="center"/>
    </xf>
    <xf numFmtId="0" fontId="20" fillId="12" borderId="2" xfId="0" applyFont="1" applyFill="1" applyBorder="1" applyAlignment="1">
      <alignment horizontal="right"/>
    </xf>
    <xf numFmtId="0" fontId="20" fillId="0" borderId="2" xfId="0" applyFont="1" applyFill="1" applyBorder="1" applyAlignment="1">
      <alignment horizontal="right"/>
    </xf>
    <xf numFmtId="0" fontId="20" fillId="2" borderId="2" xfId="0" applyFont="1" applyFill="1" applyBorder="1" applyAlignment="1">
      <alignment horizontal="right" wrapText="1"/>
    </xf>
    <xf numFmtId="0" fontId="20" fillId="0" borderId="2" xfId="0" applyFont="1" applyFill="1" applyBorder="1" applyAlignment="1">
      <alignment horizontal="right" wrapText="1"/>
    </xf>
    <xf numFmtId="0" fontId="11" fillId="2" borderId="2" xfId="1" applyFont="1" applyFill="1" applyBorder="1" applyAlignment="1">
      <alignment horizontal="left" vertical="center" wrapText="1"/>
    </xf>
    <xf numFmtId="0" fontId="5" fillId="8" borderId="5" xfId="0" applyFont="1" applyFill="1" applyBorder="1" applyAlignment="1">
      <alignment wrapText="1"/>
    </xf>
    <xf numFmtId="0" fontId="5" fillId="8" borderId="6" xfId="0" applyFont="1" applyFill="1" applyBorder="1" applyAlignment="1">
      <alignment wrapText="1"/>
    </xf>
    <xf numFmtId="4" fontId="5" fillId="8" borderId="6" xfId="0" applyNumberFormat="1" applyFont="1" applyFill="1" applyBorder="1" applyAlignment="1">
      <alignment wrapText="1"/>
    </xf>
    <xf numFmtId="4" fontId="5" fillId="8" borderId="6" xfId="0" applyNumberFormat="1" applyFont="1" applyFill="1" applyBorder="1" applyAlignment="1">
      <alignment horizontal="right" wrapText="1"/>
    </xf>
    <xf numFmtId="4" fontId="5" fillId="8" borderId="7" xfId="0" applyNumberFormat="1" applyFont="1" applyFill="1" applyBorder="1" applyAlignment="1">
      <alignment horizontal="right" wrapText="1"/>
    </xf>
    <xf numFmtId="0" fontId="5" fillId="3" borderId="2" xfId="0" applyFont="1" applyFill="1" applyBorder="1" applyAlignment="1">
      <alignment horizontal="right" wrapText="1"/>
    </xf>
    <xf numFmtId="0" fontId="6" fillId="11" borderId="2" xfId="0" applyFont="1" applyFill="1" applyBorder="1"/>
    <xf numFmtId="0" fontId="11" fillId="11" borderId="2" xfId="0" applyFont="1" applyFill="1" applyBorder="1" applyAlignment="1">
      <alignment horizontal="right" wrapText="1"/>
    </xf>
    <xf numFmtId="1" fontId="14" fillId="2" borderId="2" xfId="0" applyNumberFormat="1" applyFont="1" applyFill="1" applyBorder="1" applyAlignment="1">
      <alignment horizontal="center" vertical="top"/>
    </xf>
    <xf numFmtId="0" fontId="14" fillId="2" borderId="2" xfId="1" applyFont="1" applyFill="1" applyBorder="1" applyAlignment="1">
      <alignment horizontal="left" vertical="center" wrapText="1"/>
    </xf>
    <xf numFmtId="0" fontId="13" fillId="2" borderId="2" xfId="1" applyFont="1" applyFill="1" applyBorder="1" applyAlignment="1">
      <alignment horizontal="left" vertical="center" wrapText="1"/>
    </xf>
    <xf numFmtId="4" fontId="13" fillId="2" borderId="2" xfId="1" applyNumberFormat="1" applyFont="1" applyFill="1" applyBorder="1" applyAlignment="1">
      <alignment horizontal="center" vertical="center" wrapText="1"/>
    </xf>
    <xf numFmtId="4" fontId="13" fillId="2" borderId="2" xfId="1" applyNumberFormat="1" applyFont="1" applyFill="1" applyBorder="1" applyAlignment="1">
      <alignment horizontal="right" vertical="center" wrapText="1"/>
    </xf>
    <xf numFmtId="0" fontId="9" fillId="0" borderId="2" xfId="0" applyFont="1" applyBorder="1"/>
    <xf numFmtId="0" fontId="18" fillId="7" borderId="6" xfId="0" applyFont="1" applyFill="1" applyBorder="1" applyAlignment="1">
      <alignment vertical="top" wrapText="1"/>
    </xf>
    <xf numFmtId="0" fontId="6" fillId="9" borderId="2" xfId="0" applyFont="1" applyFill="1" applyBorder="1"/>
    <xf numFmtId="0" fontId="11" fillId="9" borderId="2" xfId="0" applyFont="1" applyFill="1" applyBorder="1" applyAlignment="1">
      <alignment horizontal="right" wrapText="1"/>
    </xf>
    <xf numFmtId="0" fontId="20" fillId="10" borderId="2" xfId="0" applyFont="1" applyFill="1" applyBorder="1" applyAlignment="1">
      <alignment horizontal="right"/>
    </xf>
    <xf numFmtId="0" fontId="20" fillId="10" borderId="2" xfId="0" applyFont="1" applyFill="1" applyBorder="1" applyAlignment="1">
      <alignment horizontal="right" wrapText="1"/>
    </xf>
    <xf numFmtId="0" fontId="0" fillId="0" borderId="0" xfId="0" applyAlignment="1">
      <alignment horizontal="right"/>
    </xf>
    <xf numFmtId="0" fontId="32" fillId="0" borderId="8" xfId="0" applyFont="1" applyBorder="1" applyAlignment="1">
      <alignment horizontal="right"/>
    </xf>
    <xf numFmtId="0" fontId="33" fillId="0" borderId="8" xfId="0" applyFont="1" applyBorder="1" applyAlignment="1">
      <alignment horizontal="right"/>
    </xf>
    <xf numFmtId="0" fontId="24" fillId="0" borderId="0" xfId="1" applyFont="1" applyAlignment="1">
      <alignment horizontal="center" vertical="center"/>
    </xf>
    <xf numFmtId="0" fontId="11" fillId="0" borderId="5" xfId="1" applyFont="1" applyFill="1" applyBorder="1" applyAlignment="1">
      <alignment horizontal="left" vertical="center" wrapText="1"/>
    </xf>
    <xf numFmtId="0" fontId="11" fillId="0" borderId="6" xfId="1" applyFont="1" applyFill="1" applyBorder="1" applyAlignment="1">
      <alignment horizontal="left" vertical="center" wrapText="1"/>
    </xf>
    <xf numFmtId="0" fontId="11" fillId="0" borderId="7" xfId="1" applyFont="1" applyFill="1" applyBorder="1" applyAlignment="1">
      <alignment horizontal="left" vertical="center" wrapText="1"/>
    </xf>
    <xf numFmtId="0" fontId="11" fillId="11" borderId="5" xfId="1" applyFont="1" applyFill="1" applyBorder="1" applyAlignment="1">
      <alignment horizontal="center" vertical="center" wrapText="1"/>
    </xf>
    <xf numFmtId="0" fontId="11" fillId="11" borderId="6" xfId="1" applyFont="1" applyFill="1" applyBorder="1" applyAlignment="1">
      <alignment horizontal="center" vertical="center" wrapText="1"/>
    </xf>
    <xf numFmtId="0" fontId="11" fillId="11" borderId="7" xfId="1" applyFont="1" applyFill="1" applyBorder="1" applyAlignment="1">
      <alignment horizontal="center" vertical="center" wrapText="1"/>
    </xf>
    <xf numFmtId="0" fontId="11" fillId="9" borderId="5" xfId="1" applyFont="1" applyFill="1" applyBorder="1" applyAlignment="1">
      <alignment horizontal="center" vertical="center" wrapText="1"/>
    </xf>
    <xf numFmtId="0" fontId="11" fillId="9" borderId="6" xfId="1" applyFont="1" applyFill="1" applyBorder="1" applyAlignment="1">
      <alignment horizontal="center" vertical="center" wrapText="1"/>
    </xf>
    <xf numFmtId="0" fontId="11" fillId="9" borderId="7" xfId="1" applyFont="1" applyFill="1" applyBorder="1" applyAlignment="1">
      <alignment horizontal="center" vertical="center" wrapText="1"/>
    </xf>
    <xf numFmtId="0" fontId="7" fillId="5" borderId="2" xfId="1" applyFont="1" applyFill="1" applyBorder="1" applyAlignment="1">
      <alignment horizontal="left" vertical="center"/>
    </xf>
    <xf numFmtId="0" fontId="7" fillId="5" borderId="5" xfId="1" applyFont="1" applyFill="1" applyBorder="1" applyAlignment="1">
      <alignment horizontal="left" vertical="center" wrapText="1"/>
    </xf>
    <xf numFmtId="0" fontId="7" fillId="5" borderId="6" xfId="1" applyFont="1" applyFill="1" applyBorder="1" applyAlignment="1">
      <alignment horizontal="left" vertical="center" wrapText="1"/>
    </xf>
    <xf numFmtId="0" fontId="7" fillId="5" borderId="7" xfId="1" applyFont="1" applyFill="1" applyBorder="1" applyAlignment="1">
      <alignment horizontal="left" vertical="center" wrapText="1"/>
    </xf>
    <xf numFmtId="1" fontId="6" fillId="5" borderId="5" xfId="1" applyNumberFormat="1" applyFont="1" applyFill="1" applyBorder="1" applyAlignment="1">
      <alignment horizontal="left" vertical="center"/>
    </xf>
    <xf numFmtId="1" fontId="6" fillId="5" borderId="6" xfId="1" applyNumberFormat="1" applyFont="1" applyFill="1" applyBorder="1" applyAlignment="1">
      <alignment horizontal="left" vertical="center"/>
    </xf>
    <xf numFmtId="0" fontId="7" fillId="5" borderId="2" xfId="0" applyFont="1" applyFill="1" applyBorder="1" applyAlignment="1">
      <alignment horizontal="center" vertical="center"/>
    </xf>
    <xf numFmtId="0" fontId="7" fillId="3" borderId="2" xfId="0" applyFont="1" applyFill="1" applyBorder="1" applyAlignment="1">
      <alignment horizontal="center" vertical="center"/>
    </xf>
    <xf numFmtId="0" fontId="7" fillId="5" borderId="5" xfId="1" applyFont="1" applyFill="1" applyBorder="1" applyAlignment="1">
      <alignment horizontal="left" vertical="center"/>
    </xf>
    <xf numFmtId="0" fontId="7" fillId="5" borderId="6" xfId="1" applyFont="1" applyFill="1" applyBorder="1" applyAlignment="1">
      <alignment horizontal="left" vertical="center"/>
    </xf>
    <xf numFmtId="0" fontId="7" fillId="5" borderId="7" xfId="1" applyFont="1" applyFill="1" applyBorder="1" applyAlignment="1">
      <alignment horizontal="left" vertical="center"/>
    </xf>
    <xf numFmtId="0" fontId="11" fillId="12" borderId="5" xfId="1" applyFont="1" applyFill="1" applyBorder="1" applyAlignment="1">
      <alignment horizontal="center" vertical="center" wrapText="1"/>
    </xf>
    <xf numFmtId="0" fontId="11" fillId="12" borderId="6" xfId="1" applyFont="1" applyFill="1" applyBorder="1" applyAlignment="1">
      <alignment horizontal="center" vertical="center" wrapText="1"/>
    </xf>
    <xf numFmtId="0" fontId="11" fillId="12" borderId="7" xfId="1" applyFont="1" applyFill="1" applyBorder="1" applyAlignment="1">
      <alignment horizontal="center" vertical="center" wrapText="1"/>
    </xf>
    <xf numFmtId="0" fontId="11" fillId="2" borderId="2" xfId="0" applyFont="1" applyFill="1" applyBorder="1" applyAlignment="1">
      <alignment horizontal="center" vertical="center"/>
    </xf>
    <xf numFmtId="0" fontId="11" fillId="10" borderId="5" xfId="1" applyFont="1" applyFill="1" applyBorder="1" applyAlignment="1">
      <alignment horizontal="left" vertical="center" wrapText="1"/>
    </xf>
    <xf numFmtId="0" fontId="11" fillId="10" borderId="6" xfId="1" applyFont="1" applyFill="1" applyBorder="1" applyAlignment="1">
      <alignment horizontal="left" vertical="center" wrapText="1"/>
    </xf>
    <xf numFmtId="0" fontId="11" fillId="10" borderId="7" xfId="1" applyFont="1" applyFill="1" applyBorder="1" applyAlignment="1">
      <alignment horizontal="left" vertical="center" wrapText="1"/>
    </xf>
  </cellXfs>
  <cellStyles count="9">
    <cellStyle name="Normal" xfId="0" builtinId="0"/>
    <cellStyle name="Normal 2" xfId="1"/>
    <cellStyle name="Normal_KS  HRABARSKO" xfId="7"/>
    <cellStyle name="Normal_KSS_1_ETAP" xfId="8"/>
    <cellStyle name="Normal_OKS_III-102_NP" xfId="5"/>
    <cellStyle name="Normal_сметка  3.1" xfId="4"/>
    <cellStyle name="Normal_сметка 3.2" xfId="6"/>
    <cellStyle name="Normal_сметка 3.3" xfId="3"/>
    <cellStyle name="Нормален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776"/>
  <sheetViews>
    <sheetView tabSelected="1" view="pageBreakPreview" topLeftCell="A585" zoomScale="91" zoomScaleNormal="100" zoomScaleSheetLayoutView="91" workbookViewId="0">
      <selection activeCell="D592" sqref="D592"/>
    </sheetView>
  </sheetViews>
  <sheetFormatPr defaultRowHeight="15"/>
  <cols>
    <col min="1" max="1" width="1" customWidth="1"/>
    <col min="2" max="2" width="3.85546875" style="765" customWidth="1"/>
    <col min="3" max="3" width="53.140625" style="765" customWidth="1"/>
    <col min="4" max="4" width="58.85546875" style="765" customWidth="1"/>
    <col min="5" max="5" width="6.7109375" style="765" customWidth="1"/>
    <col min="6" max="6" width="11" style="766" customWidth="1"/>
    <col min="7" max="7" width="11" style="767" customWidth="1"/>
    <col min="8" max="8" width="12.42578125" style="767" bestFit="1" customWidth="1"/>
  </cols>
  <sheetData>
    <row r="2" spans="2:10" ht="18.75">
      <c r="D2" s="839" t="s">
        <v>669</v>
      </c>
      <c r="E2" s="840"/>
      <c r="F2" s="840"/>
      <c r="G2" s="840"/>
      <c r="H2" s="840"/>
      <c r="I2" s="838"/>
      <c r="J2" s="838"/>
    </row>
    <row r="3" spans="2:10" ht="31.5" customHeight="1">
      <c r="B3" s="294"/>
      <c r="C3" s="295" t="s">
        <v>635</v>
      </c>
      <c r="D3" s="296"/>
      <c r="E3" s="296"/>
      <c r="F3" s="297"/>
      <c r="G3" s="298"/>
      <c r="H3" s="299"/>
    </row>
    <row r="4" spans="2:10">
      <c r="B4" s="300"/>
      <c r="C4" s="301"/>
      <c r="D4" s="301"/>
      <c r="E4" s="301"/>
      <c r="F4" s="302"/>
      <c r="G4" s="303"/>
      <c r="H4" s="303"/>
    </row>
    <row r="5" spans="2:10" ht="28.5" customHeight="1">
      <c r="B5" s="841" t="s">
        <v>636</v>
      </c>
      <c r="C5" s="841"/>
      <c r="D5" s="841"/>
      <c r="E5" s="841"/>
      <c r="F5" s="841"/>
      <c r="G5" s="841"/>
      <c r="H5" s="841"/>
    </row>
    <row r="6" spans="2:10">
      <c r="B6" s="300"/>
      <c r="C6" s="304"/>
      <c r="D6" s="304"/>
      <c r="E6" s="304"/>
      <c r="F6" s="305"/>
      <c r="G6" s="306"/>
      <c r="H6" s="306"/>
    </row>
    <row r="7" spans="2:10">
      <c r="B7" s="307" t="s">
        <v>13</v>
      </c>
      <c r="C7" s="308" t="s">
        <v>14</v>
      </c>
      <c r="D7" s="308" t="s">
        <v>15</v>
      </c>
      <c r="E7" s="308" t="s">
        <v>16</v>
      </c>
      <c r="F7" s="309" t="s">
        <v>17</v>
      </c>
      <c r="G7" s="310" t="s">
        <v>18</v>
      </c>
      <c r="H7" s="311" t="s">
        <v>19</v>
      </c>
    </row>
    <row r="8" spans="2:10">
      <c r="B8" s="312">
        <v>1</v>
      </c>
      <c r="C8" s="313">
        <v>2</v>
      </c>
      <c r="D8" s="313">
        <v>3</v>
      </c>
      <c r="E8" s="313">
        <v>4</v>
      </c>
      <c r="F8" s="313">
        <v>5</v>
      </c>
      <c r="G8" s="313">
        <v>6</v>
      </c>
      <c r="H8" s="313">
        <v>7</v>
      </c>
    </row>
    <row r="9" spans="2:10" ht="26.25" customHeight="1">
      <c r="B9" s="842" t="s">
        <v>620</v>
      </c>
      <c r="C9" s="843"/>
      <c r="D9" s="843"/>
      <c r="E9" s="843"/>
      <c r="F9" s="843"/>
      <c r="G9" s="843"/>
      <c r="H9" s="844"/>
    </row>
    <row r="10" spans="2:10" ht="27.75" customHeight="1">
      <c r="B10" s="845" t="s">
        <v>633</v>
      </c>
      <c r="C10" s="846"/>
      <c r="D10" s="846"/>
      <c r="E10" s="846"/>
      <c r="F10" s="846"/>
      <c r="G10" s="846"/>
      <c r="H10" s="847"/>
    </row>
    <row r="11" spans="2:10" ht="25.5">
      <c r="B11" s="314"/>
      <c r="C11" s="315" t="s">
        <v>513</v>
      </c>
      <c r="D11" s="316"/>
      <c r="E11" s="316"/>
      <c r="F11" s="80"/>
      <c r="G11" s="101"/>
      <c r="H11" s="101"/>
    </row>
    <row r="12" spans="2:10">
      <c r="B12" s="317" t="s">
        <v>511</v>
      </c>
      <c r="C12" s="318" t="s">
        <v>198</v>
      </c>
      <c r="D12" s="319"/>
      <c r="E12" s="319"/>
      <c r="F12" s="320"/>
      <c r="G12" s="321"/>
      <c r="H12" s="321"/>
    </row>
    <row r="13" spans="2:10" ht="25.5">
      <c r="B13" s="322">
        <v>1</v>
      </c>
      <c r="C13" s="323" t="s">
        <v>522</v>
      </c>
      <c r="D13" s="324" t="s">
        <v>481</v>
      </c>
      <c r="E13" s="325" t="s">
        <v>163</v>
      </c>
      <c r="F13" s="326">
        <v>1</v>
      </c>
      <c r="G13" s="327"/>
      <c r="H13" s="328">
        <f>F13*G13</f>
        <v>0</v>
      </c>
    </row>
    <row r="14" spans="2:10" ht="18" customHeight="1">
      <c r="B14" s="243"/>
      <c r="C14" s="329" t="s">
        <v>521</v>
      </c>
      <c r="D14" s="330"/>
      <c r="E14" s="331"/>
      <c r="F14" s="332"/>
      <c r="G14" s="333"/>
      <c r="H14" s="333">
        <f>SUM(H13)</f>
        <v>0</v>
      </c>
    </row>
    <row r="15" spans="2:10" ht="24.75" customHeight="1">
      <c r="B15" s="243" t="s">
        <v>512</v>
      </c>
      <c r="C15" s="242" t="s">
        <v>510</v>
      </c>
      <c r="D15" s="242"/>
      <c r="E15" s="334"/>
      <c r="F15" s="335"/>
      <c r="G15" s="336"/>
      <c r="H15" s="336"/>
    </row>
    <row r="16" spans="2:10">
      <c r="B16" s="337"/>
      <c r="C16" s="338" t="s">
        <v>45</v>
      </c>
      <c r="D16" s="319"/>
      <c r="E16" s="319"/>
      <c r="F16" s="320"/>
      <c r="G16" s="321"/>
      <c r="H16" s="321"/>
    </row>
    <row r="17" spans="2:9" ht="31.5" customHeight="1">
      <c r="B17" s="19">
        <v>1</v>
      </c>
      <c r="C17" s="15" t="s">
        <v>199</v>
      </c>
      <c r="D17" s="66" t="s">
        <v>482</v>
      </c>
      <c r="E17" s="23" t="s">
        <v>5</v>
      </c>
      <c r="F17" s="80">
        <v>2250</v>
      </c>
      <c r="G17" s="101"/>
      <c r="H17" s="339">
        <f>ROUND(F17*G17,2)</f>
        <v>0</v>
      </c>
    </row>
    <row r="18" spans="2:9" ht="38.25">
      <c r="B18" s="48">
        <v>2</v>
      </c>
      <c r="C18" s="14" t="s">
        <v>201</v>
      </c>
      <c r="D18" s="4" t="s">
        <v>202</v>
      </c>
      <c r="E18" s="5" t="s">
        <v>48</v>
      </c>
      <c r="F18" s="76">
        <v>495</v>
      </c>
      <c r="G18" s="103"/>
      <c r="H18" s="339">
        <f t="shared" ref="H18:H24" si="0">ROUND(F18*G18,2)</f>
        <v>0</v>
      </c>
    </row>
    <row r="19" spans="2:9" ht="38.25">
      <c r="B19" s="19">
        <v>3</v>
      </c>
      <c r="C19" s="340" t="s">
        <v>203</v>
      </c>
      <c r="D19" s="66" t="s">
        <v>341</v>
      </c>
      <c r="E19" s="23" t="s">
        <v>10</v>
      </c>
      <c r="F19" s="80">
        <v>1230</v>
      </c>
      <c r="G19" s="101"/>
      <c r="H19" s="339">
        <f t="shared" si="0"/>
        <v>0</v>
      </c>
    </row>
    <row r="20" spans="2:9" ht="25.5">
      <c r="B20" s="19">
        <v>4</v>
      </c>
      <c r="C20" s="340" t="s">
        <v>205</v>
      </c>
      <c r="D20" s="24" t="s">
        <v>206</v>
      </c>
      <c r="E20" s="23" t="s">
        <v>5</v>
      </c>
      <c r="F20" s="80">
        <v>515</v>
      </c>
      <c r="G20" s="101"/>
      <c r="H20" s="339">
        <f t="shared" si="0"/>
        <v>0</v>
      </c>
    </row>
    <row r="21" spans="2:9" ht="25.5">
      <c r="B21" s="19">
        <v>5</v>
      </c>
      <c r="C21" s="15" t="s">
        <v>343</v>
      </c>
      <c r="D21" s="24" t="s">
        <v>208</v>
      </c>
      <c r="E21" s="23" t="s">
        <v>10</v>
      </c>
      <c r="F21" s="341">
        <v>1650</v>
      </c>
      <c r="G21" s="101"/>
      <c r="H21" s="339">
        <f t="shared" si="0"/>
        <v>0</v>
      </c>
    </row>
    <row r="22" spans="2:9" ht="25.5">
      <c r="B22" s="19">
        <v>6</v>
      </c>
      <c r="C22" s="340" t="s">
        <v>209</v>
      </c>
      <c r="D22" s="66" t="s">
        <v>483</v>
      </c>
      <c r="E22" s="342" t="s">
        <v>2</v>
      </c>
      <c r="F22" s="341">
        <v>42</v>
      </c>
      <c r="G22" s="343"/>
      <c r="H22" s="344">
        <f t="shared" si="0"/>
        <v>0</v>
      </c>
    </row>
    <row r="23" spans="2:9" ht="38.25">
      <c r="B23" s="18">
        <v>7</v>
      </c>
      <c r="C23" s="345" t="s">
        <v>210</v>
      </c>
      <c r="D23" s="346" t="s">
        <v>211</v>
      </c>
      <c r="E23" s="23" t="s">
        <v>2</v>
      </c>
      <c r="F23" s="341">
        <v>470</v>
      </c>
      <c r="G23" s="343"/>
      <c r="H23" s="339">
        <f t="shared" si="0"/>
        <v>0</v>
      </c>
    </row>
    <row r="24" spans="2:9" ht="33" customHeight="1">
      <c r="B24" s="19">
        <v>8</v>
      </c>
      <c r="C24" s="1" t="s">
        <v>212</v>
      </c>
      <c r="D24" s="346" t="s">
        <v>213</v>
      </c>
      <c r="E24" s="23" t="s">
        <v>2</v>
      </c>
      <c r="F24" s="341">
        <v>470</v>
      </c>
      <c r="G24" s="101"/>
      <c r="H24" s="339">
        <f t="shared" si="0"/>
        <v>0</v>
      </c>
    </row>
    <row r="25" spans="2:9">
      <c r="B25" s="347"/>
      <c r="C25" s="338" t="s">
        <v>455</v>
      </c>
      <c r="D25" s="348"/>
      <c r="E25" s="349"/>
      <c r="F25" s="350"/>
      <c r="G25" s="351"/>
      <c r="H25" s="352"/>
    </row>
    <row r="26" spans="2:9" ht="18" customHeight="1">
      <c r="B26" s="353"/>
      <c r="C26" s="354" t="s">
        <v>649</v>
      </c>
      <c r="D26" s="355"/>
      <c r="E26" s="356"/>
      <c r="F26" s="357"/>
      <c r="G26" s="358"/>
      <c r="H26" s="359"/>
    </row>
    <row r="27" spans="2:9" ht="93" customHeight="1">
      <c r="B27" s="19">
        <v>1</v>
      </c>
      <c r="C27" s="44" t="s">
        <v>0</v>
      </c>
      <c r="D27" s="346" t="s">
        <v>1</v>
      </c>
      <c r="E27" s="25" t="s">
        <v>2</v>
      </c>
      <c r="F27" s="81">
        <v>55</v>
      </c>
      <c r="G27" s="102"/>
      <c r="H27" s="339">
        <f>ROUND(F27*G27,2)</f>
        <v>0</v>
      </c>
    </row>
    <row r="28" spans="2:9" ht="68.25" customHeight="1">
      <c r="B28" s="19">
        <v>2</v>
      </c>
      <c r="C28" s="1" t="s">
        <v>26</v>
      </c>
      <c r="D28" s="26" t="s">
        <v>4</v>
      </c>
      <c r="E28" s="25" t="s">
        <v>5</v>
      </c>
      <c r="F28" s="81">
        <v>242</v>
      </c>
      <c r="G28" s="102"/>
      <c r="H28" s="339">
        <f t="shared" ref="H28:H31" si="1">ROUND(F28*G28,2)</f>
        <v>0</v>
      </c>
    </row>
    <row r="29" spans="2:9" ht="36" customHeight="1">
      <c r="B29" s="19">
        <v>3</v>
      </c>
      <c r="C29" s="1" t="s">
        <v>6</v>
      </c>
      <c r="D29" s="24" t="s">
        <v>485</v>
      </c>
      <c r="E29" s="25" t="s">
        <v>2</v>
      </c>
      <c r="F29" s="81">
        <v>37</v>
      </c>
      <c r="G29" s="102"/>
      <c r="H29" s="339">
        <f t="shared" si="1"/>
        <v>0</v>
      </c>
    </row>
    <row r="30" spans="2:9" ht="79.5" customHeight="1">
      <c r="B30" s="19">
        <v>4</v>
      </c>
      <c r="C30" s="15" t="s">
        <v>8</v>
      </c>
      <c r="D30" s="44" t="s">
        <v>9</v>
      </c>
      <c r="E30" s="25" t="s">
        <v>10</v>
      </c>
      <c r="F30" s="81">
        <v>689</v>
      </c>
      <c r="G30" s="102"/>
      <c r="H30" s="339">
        <f t="shared" si="1"/>
        <v>0</v>
      </c>
      <c r="I30" s="75"/>
    </row>
    <row r="31" spans="2:9" ht="32.25" customHeight="1">
      <c r="B31" s="19">
        <v>5</v>
      </c>
      <c r="C31" s="44" t="s">
        <v>11</v>
      </c>
      <c r="D31" s="26" t="s">
        <v>12</v>
      </c>
      <c r="E31" s="25" t="s">
        <v>10</v>
      </c>
      <c r="F31" s="81">
        <v>120</v>
      </c>
      <c r="G31" s="102"/>
      <c r="H31" s="339">
        <f t="shared" si="1"/>
        <v>0</v>
      </c>
    </row>
    <row r="32" spans="2:9">
      <c r="B32" s="360"/>
      <c r="C32" s="361" t="s">
        <v>650</v>
      </c>
      <c r="D32" s="362"/>
      <c r="E32" s="17"/>
      <c r="F32" s="78"/>
      <c r="G32" s="105"/>
      <c r="H32" s="363"/>
    </row>
    <row r="33" spans="2:8" ht="102" customHeight="1">
      <c r="B33" s="19">
        <v>1</v>
      </c>
      <c r="C33" s="44" t="s">
        <v>0</v>
      </c>
      <c r="D33" s="346" t="s">
        <v>1</v>
      </c>
      <c r="E33" s="25" t="s">
        <v>2</v>
      </c>
      <c r="F33" s="81">
        <v>27</v>
      </c>
      <c r="G33" s="102"/>
      <c r="H33" s="339">
        <f t="shared" ref="H33:H37" si="2">F33*G33</f>
        <v>0</v>
      </c>
    </row>
    <row r="34" spans="2:8" ht="63.75">
      <c r="B34" s="19">
        <v>2</v>
      </c>
      <c r="C34" s="1" t="s">
        <v>20</v>
      </c>
      <c r="D34" s="26" t="s">
        <v>21</v>
      </c>
      <c r="E34" s="25" t="s">
        <v>5</v>
      </c>
      <c r="F34" s="81">
        <v>113</v>
      </c>
      <c r="G34" s="102"/>
      <c r="H34" s="339">
        <f t="shared" si="2"/>
        <v>0</v>
      </c>
    </row>
    <row r="35" spans="2:8" ht="35.25" customHeight="1">
      <c r="B35" s="19">
        <v>3</v>
      </c>
      <c r="C35" s="1" t="s">
        <v>484</v>
      </c>
      <c r="D35" s="24" t="s">
        <v>486</v>
      </c>
      <c r="E35" s="25" t="s">
        <v>2</v>
      </c>
      <c r="F35" s="81">
        <v>23</v>
      </c>
      <c r="G35" s="102"/>
      <c r="H35" s="339">
        <f t="shared" si="2"/>
        <v>0</v>
      </c>
    </row>
    <row r="36" spans="2:8" ht="54" customHeight="1">
      <c r="B36" s="19">
        <v>4</v>
      </c>
      <c r="C36" s="15" t="s">
        <v>23</v>
      </c>
      <c r="D36" s="9" t="s">
        <v>24</v>
      </c>
      <c r="E36" s="25" t="s">
        <v>10</v>
      </c>
      <c r="F36" s="81">
        <v>325</v>
      </c>
      <c r="G36" s="102"/>
      <c r="H36" s="339">
        <f t="shared" si="2"/>
        <v>0</v>
      </c>
    </row>
    <row r="37" spans="2:8" ht="25.5">
      <c r="B37" s="19">
        <v>5</v>
      </c>
      <c r="C37" s="44" t="s">
        <v>11</v>
      </c>
      <c r="D37" s="26" t="s">
        <v>12</v>
      </c>
      <c r="E37" s="25" t="s">
        <v>10</v>
      </c>
      <c r="F37" s="81">
        <v>52</v>
      </c>
      <c r="G37" s="102"/>
      <c r="H37" s="339">
        <f t="shared" si="2"/>
        <v>0</v>
      </c>
    </row>
    <row r="38" spans="2:8" ht="16.5" customHeight="1">
      <c r="B38" s="364"/>
      <c r="C38" s="362" t="s">
        <v>651</v>
      </c>
      <c r="D38" s="365"/>
      <c r="E38" s="366"/>
      <c r="F38" s="367"/>
      <c r="G38" s="368"/>
      <c r="H38" s="369"/>
    </row>
    <row r="39" spans="2:8" ht="99.75" customHeight="1">
      <c r="B39" s="19">
        <v>1</v>
      </c>
      <c r="C39" s="44" t="s">
        <v>0</v>
      </c>
      <c r="D39" s="346" t="s">
        <v>1</v>
      </c>
      <c r="E39" s="25" t="s">
        <v>2</v>
      </c>
      <c r="F39" s="81">
        <v>30</v>
      </c>
      <c r="G39" s="102"/>
      <c r="H39" s="102">
        <f>F39*G39</f>
        <v>0</v>
      </c>
    </row>
    <row r="40" spans="2:8" ht="78.75" customHeight="1">
      <c r="B40" s="19">
        <v>2</v>
      </c>
      <c r="C40" s="1" t="s">
        <v>26</v>
      </c>
      <c r="D40" s="26" t="s">
        <v>25</v>
      </c>
      <c r="E40" s="25" t="s">
        <v>5</v>
      </c>
      <c r="F40" s="81">
        <v>118</v>
      </c>
      <c r="G40" s="102"/>
      <c r="H40" s="102">
        <f t="shared" ref="H40:H43" si="3">F40*G40</f>
        <v>0</v>
      </c>
    </row>
    <row r="41" spans="2:8" ht="25.5">
      <c r="B41" s="19">
        <v>3</v>
      </c>
      <c r="C41" s="1" t="s">
        <v>487</v>
      </c>
      <c r="D41" s="24" t="s">
        <v>488</v>
      </c>
      <c r="E41" s="25" t="s">
        <v>2</v>
      </c>
      <c r="F41" s="81">
        <v>35.4</v>
      </c>
      <c r="G41" s="102"/>
      <c r="H41" s="102">
        <f t="shared" si="3"/>
        <v>0</v>
      </c>
    </row>
    <row r="42" spans="2:8" ht="79.5" customHeight="1">
      <c r="B42" s="19">
        <v>4</v>
      </c>
      <c r="C42" s="15" t="s">
        <v>652</v>
      </c>
      <c r="D42" s="44" t="s">
        <v>9</v>
      </c>
      <c r="E42" s="25" t="s">
        <v>10</v>
      </c>
      <c r="F42" s="81">
        <v>590</v>
      </c>
      <c r="G42" s="102"/>
      <c r="H42" s="102">
        <f t="shared" si="3"/>
        <v>0</v>
      </c>
    </row>
    <row r="43" spans="2:8" ht="25.5">
      <c r="B43" s="19">
        <v>5</v>
      </c>
      <c r="C43" s="44" t="s">
        <v>11</v>
      </c>
      <c r="D43" s="26" t="s">
        <v>12</v>
      </c>
      <c r="E43" s="25" t="s">
        <v>10</v>
      </c>
      <c r="F43" s="81">
        <v>45</v>
      </c>
      <c r="G43" s="102"/>
      <c r="H43" s="102">
        <f t="shared" si="3"/>
        <v>0</v>
      </c>
    </row>
    <row r="44" spans="2:8">
      <c r="B44" s="364"/>
      <c r="C44" s="370" t="s">
        <v>653</v>
      </c>
      <c r="D44" s="365"/>
      <c r="E44" s="366"/>
      <c r="F44" s="367"/>
      <c r="G44" s="368"/>
      <c r="H44" s="369"/>
    </row>
    <row r="45" spans="2:8" ht="94.5" customHeight="1">
      <c r="B45" s="19">
        <v>1</v>
      </c>
      <c r="C45" s="1" t="s">
        <v>28</v>
      </c>
      <c r="D45" s="346" t="s">
        <v>1</v>
      </c>
      <c r="E45" s="25" t="s">
        <v>2</v>
      </c>
      <c r="F45" s="81">
        <v>450</v>
      </c>
      <c r="G45" s="102"/>
      <c r="H45" s="102">
        <f>F45*G45</f>
        <v>0</v>
      </c>
    </row>
    <row r="46" spans="2:8" ht="63.75">
      <c r="B46" s="19">
        <v>2</v>
      </c>
      <c r="C46" s="1" t="s">
        <v>26</v>
      </c>
      <c r="D46" s="346" t="s">
        <v>489</v>
      </c>
      <c r="E46" s="25" t="s">
        <v>5</v>
      </c>
      <c r="F46" s="81">
        <v>2145</v>
      </c>
      <c r="G46" s="102"/>
      <c r="H46" s="102">
        <f t="shared" ref="H46:H53" si="4">F46*G46</f>
        <v>0</v>
      </c>
    </row>
    <row r="47" spans="2:8" ht="63.75">
      <c r="B47" s="18">
        <v>3</v>
      </c>
      <c r="C47" s="1" t="s">
        <v>31</v>
      </c>
      <c r="D47" s="66" t="s">
        <v>490</v>
      </c>
      <c r="E47" s="25" t="s">
        <v>2</v>
      </c>
      <c r="F47" s="81">
        <v>322</v>
      </c>
      <c r="G47" s="102"/>
      <c r="H47" s="102">
        <f t="shared" si="4"/>
        <v>0</v>
      </c>
    </row>
    <row r="48" spans="2:8" ht="68.25" customHeight="1">
      <c r="B48" s="18">
        <v>4</v>
      </c>
      <c r="C48" s="1" t="s">
        <v>33</v>
      </c>
      <c r="D48" s="66" t="s">
        <v>491</v>
      </c>
      <c r="E48" s="25" t="s">
        <v>2</v>
      </c>
      <c r="F48" s="81">
        <v>215</v>
      </c>
      <c r="G48" s="102"/>
      <c r="H48" s="102">
        <f t="shared" si="4"/>
        <v>0</v>
      </c>
    </row>
    <row r="49" spans="2:8" ht="38.25">
      <c r="B49" s="18">
        <v>5</v>
      </c>
      <c r="C49" s="1" t="s">
        <v>247</v>
      </c>
      <c r="D49" s="346" t="s">
        <v>35</v>
      </c>
      <c r="E49" s="25" t="s">
        <v>2</v>
      </c>
      <c r="F49" s="81">
        <v>108</v>
      </c>
      <c r="G49" s="102"/>
      <c r="H49" s="102">
        <f t="shared" si="4"/>
        <v>0</v>
      </c>
    </row>
    <row r="50" spans="2:8" ht="38.25">
      <c r="B50" s="18">
        <v>6</v>
      </c>
      <c r="C50" s="1" t="s">
        <v>36</v>
      </c>
      <c r="D50" s="346" t="s">
        <v>37</v>
      </c>
      <c r="E50" s="25" t="s">
        <v>2</v>
      </c>
      <c r="F50" s="81">
        <v>107</v>
      </c>
      <c r="G50" s="102"/>
      <c r="H50" s="102">
        <f t="shared" si="4"/>
        <v>0</v>
      </c>
    </row>
    <row r="51" spans="2:8" ht="45" customHeight="1">
      <c r="B51" s="18">
        <v>7</v>
      </c>
      <c r="C51" s="345" t="s">
        <v>43</v>
      </c>
      <c r="D51" s="24" t="s">
        <v>654</v>
      </c>
      <c r="E51" s="25" t="s">
        <v>5</v>
      </c>
      <c r="F51" s="81">
        <v>2145</v>
      </c>
      <c r="G51" s="102"/>
      <c r="H51" s="102">
        <f t="shared" si="4"/>
        <v>0</v>
      </c>
    </row>
    <row r="52" spans="2:8" ht="40.5" customHeight="1">
      <c r="B52" s="19">
        <v>8</v>
      </c>
      <c r="C52" s="345" t="s">
        <v>38</v>
      </c>
      <c r="D52" s="44" t="s">
        <v>39</v>
      </c>
      <c r="E52" s="25" t="s">
        <v>5</v>
      </c>
      <c r="F52" s="81">
        <v>2145</v>
      </c>
      <c r="G52" s="102"/>
      <c r="H52" s="102">
        <f t="shared" si="4"/>
        <v>0</v>
      </c>
    </row>
    <row r="53" spans="2:8" ht="34.5" customHeight="1">
      <c r="B53" s="19">
        <v>9</v>
      </c>
      <c r="C53" s="345" t="s">
        <v>42</v>
      </c>
      <c r="D53" s="44" t="s">
        <v>41</v>
      </c>
      <c r="E53" s="25" t="s">
        <v>10</v>
      </c>
      <c r="F53" s="81">
        <v>377</v>
      </c>
      <c r="G53" s="102"/>
      <c r="H53" s="102">
        <f t="shared" si="4"/>
        <v>0</v>
      </c>
    </row>
    <row r="54" spans="2:8">
      <c r="B54" s="855" t="s">
        <v>245</v>
      </c>
      <c r="C54" s="856"/>
      <c r="D54" s="856"/>
      <c r="E54" s="17"/>
      <c r="F54" s="78"/>
      <c r="G54" s="105"/>
      <c r="H54" s="106"/>
    </row>
    <row r="55" spans="2:8" ht="93.75" customHeight="1">
      <c r="B55" s="19">
        <v>1</v>
      </c>
      <c r="C55" s="1" t="s">
        <v>167</v>
      </c>
      <c r="D55" s="346" t="s">
        <v>1</v>
      </c>
      <c r="E55" s="25" t="s">
        <v>2</v>
      </c>
      <c r="F55" s="81">
        <v>14</v>
      </c>
      <c r="G55" s="102"/>
      <c r="H55" s="102">
        <f>F55*G55</f>
        <v>0</v>
      </c>
    </row>
    <row r="56" spans="2:8" ht="63.75">
      <c r="B56" s="19">
        <v>2</v>
      </c>
      <c r="C56" s="1" t="s">
        <v>246</v>
      </c>
      <c r="D56" s="346" t="s">
        <v>30</v>
      </c>
      <c r="E56" s="25" t="s">
        <v>5</v>
      </c>
      <c r="F56" s="81">
        <v>46</v>
      </c>
      <c r="G56" s="102"/>
      <c r="H56" s="102">
        <f t="shared" ref="H56:H73" si="5">F56*G56</f>
        <v>0</v>
      </c>
    </row>
    <row r="57" spans="2:8" ht="75.75" customHeight="1">
      <c r="B57" s="18">
        <v>3</v>
      </c>
      <c r="C57" s="1" t="s">
        <v>31</v>
      </c>
      <c r="D57" s="66" t="s">
        <v>492</v>
      </c>
      <c r="E57" s="25" t="s">
        <v>2</v>
      </c>
      <c r="F57" s="81">
        <v>7</v>
      </c>
      <c r="G57" s="102"/>
      <c r="H57" s="102">
        <f t="shared" si="5"/>
        <v>0</v>
      </c>
    </row>
    <row r="58" spans="2:8" ht="74.25" customHeight="1">
      <c r="B58" s="18">
        <v>4</v>
      </c>
      <c r="C58" s="1" t="s">
        <v>33</v>
      </c>
      <c r="D58" s="66" t="s">
        <v>493</v>
      </c>
      <c r="E58" s="25" t="s">
        <v>2</v>
      </c>
      <c r="F58" s="81">
        <v>4.5999999999999996</v>
      </c>
      <c r="G58" s="102"/>
      <c r="H58" s="102">
        <f t="shared" si="5"/>
        <v>0</v>
      </c>
    </row>
    <row r="59" spans="2:8" ht="38.25">
      <c r="B59" s="18">
        <v>5</v>
      </c>
      <c r="C59" s="1" t="s">
        <v>247</v>
      </c>
      <c r="D59" s="346" t="s">
        <v>35</v>
      </c>
      <c r="E59" s="25" t="s">
        <v>2</v>
      </c>
      <c r="F59" s="81">
        <v>2.5</v>
      </c>
      <c r="G59" s="102"/>
      <c r="H59" s="102">
        <f t="shared" si="5"/>
        <v>0</v>
      </c>
    </row>
    <row r="60" spans="2:8" ht="38.25">
      <c r="B60" s="18">
        <v>6</v>
      </c>
      <c r="C60" s="1" t="s">
        <v>36</v>
      </c>
      <c r="D60" s="346" t="s">
        <v>37</v>
      </c>
      <c r="E60" s="25" t="s">
        <v>2</v>
      </c>
      <c r="F60" s="81">
        <v>2</v>
      </c>
      <c r="G60" s="102"/>
      <c r="H60" s="102">
        <f t="shared" si="5"/>
        <v>0</v>
      </c>
    </row>
    <row r="61" spans="2:8" ht="47.25" customHeight="1">
      <c r="B61" s="18">
        <v>7</v>
      </c>
      <c r="C61" s="345" t="s">
        <v>169</v>
      </c>
      <c r="D61" s="24" t="s">
        <v>654</v>
      </c>
      <c r="E61" s="25" t="s">
        <v>5</v>
      </c>
      <c r="F61" s="81">
        <v>46</v>
      </c>
      <c r="G61" s="102"/>
      <c r="H61" s="102">
        <f t="shared" si="5"/>
        <v>0</v>
      </c>
    </row>
    <row r="62" spans="2:8" ht="30" customHeight="1">
      <c r="B62" s="19">
        <v>8</v>
      </c>
      <c r="C62" s="345" t="s">
        <v>38</v>
      </c>
      <c r="D62" s="44" t="s">
        <v>39</v>
      </c>
      <c r="E62" s="25" t="s">
        <v>5</v>
      </c>
      <c r="F62" s="81">
        <v>46</v>
      </c>
      <c r="G62" s="102"/>
      <c r="H62" s="102">
        <f t="shared" si="5"/>
        <v>0</v>
      </c>
    </row>
    <row r="63" spans="2:8" ht="34.5" customHeight="1">
      <c r="B63" s="19">
        <v>9</v>
      </c>
      <c r="C63" s="345" t="s">
        <v>40</v>
      </c>
      <c r="D63" s="44" t="s">
        <v>41</v>
      </c>
      <c r="E63" s="25" t="s">
        <v>10</v>
      </c>
      <c r="F63" s="81">
        <v>3</v>
      </c>
      <c r="G63" s="102"/>
      <c r="H63" s="102">
        <f t="shared" si="5"/>
        <v>0</v>
      </c>
    </row>
    <row r="64" spans="2:8">
      <c r="B64" s="364"/>
      <c r="C64" s="370" t="s">
        <v>655</v>
      </c>
      <c r="D64" s="371"/>
      <c r="E64" s="365"/>
      <c r="F64" s="367"/>
      <c r="G64" s="368"/>
      <c r="H64" s="363"/>
    </row>
    <row r="65" spans="2:8" ht="94.5" customHeight="1">
      <c r="B65" s="19">
        <v>1</v>
      </c>
      <c r="C65" s="1" t="s">
        <v>28</v>
      </c>
      <c r="D65" s="346" t="s">
        <v>1</v>
      </c>
      <c r="E65" s="44" t="s">
        <v>2</v>
      </c>
      <c r="F65" s="81">
        <v>6</v>
      </c>
      <c r="G65" s="102"/>
      <c r="H65" s="102">
        <f t="shared" si="5"/>
        <v>0</v>
      </c>
    </row>
    <row r="66" spans="2:8" ht="69.75" customHeight="1">
      <c r="B66" s="19">
        <v>2</v>
      </c>
      <c r="C66" s="1" t="s">
        <v>248</v>
      </c>
      <c r="D66" s="346" t="s">
        <v>30</v>
      </c>
      <c r="E66" s="44" t="s">
        <v>5</v>
      </c>
      <c r="F66" s="81">
        <v>19</v>
      </c>
      <c r="G66" s="102"/>
      <c r="H66" s="102">
        <f t="shared" si="5"/>
        <v>0</v>
      </c>
    </row>
    <row r="67" spans="2:8" ht="67.5" customHeight="1">
      <c r="B67" s="18">
        <v>3</v>
      </c>
      <c r="C67" s="1" t="s">
        <v>31</v>
      </c>
      <c r="D67" s="66" t="s">
        <v>492</v>
      </c>
      <c r="E67" s="44" t="s">
        <v>2</v>
      </c>
      <c r="F67" s="81">
        <v>2.9</v>
      </c>
      <c r="G67" s="102"/>
      <c r="H67" s="102">
        <f t="shared" si="5"/>
        <v>0</v>
      </c>
    </row>
    <row r="68" spans="2:8" ht="57" customHeight="1">
      <c r="B68" s="18">
        <v>4</v>
      </c>
      <c r="C68" s="1" t="s">
        <v>33</v>
      </c>
      <c r="D68" s="66" t="s">
        <v>34</v>
      </c>
      <c r="E68" s="44" t="s">
        <v>2</v>
      </c>
      <c r="F68" s="81">
        <v>1.9</v>
      </c>
      <c r="G68" s="102"/>
      <c r="H68" s="102">
        <f t="shared" si="5"/>
        <v>0</v>
      </c>
    </row>
    <row r="69" spans="2:8" ht="43.5" customHeight="1">
      <c r="B69" s="18">
        <v>5</v>
      </c>
      <c r="C69" s="1" t="s">
        <v>247</v>
      </c>
      <c r="D69" s="346" t="s">
        <v>35</v>
      </c>
      <c r="E69" s="44" t="s">
        <v>2</v>
      </c>
      <c r="F69" s="81">
        <v>1</v>
      </c>
      <c r="G69" s="102"/>
      <c r="H69" s="102">
        <f t="shared" si="5"/>
        <v>0</v>
      </c>
    </row>
    <row r="70" spans="2:8" ht="45" customHeight="1">
      <c r="B70" s="18">
        <v>6</v>
      </c>
      <c r="C70" s="1" t="s">
        <v>36</v>
      </c>
      <c r="D70" s="346" t="s">
        <v>37</v>
      </c>
      <c r="E70" s="44" t="s">
        <v>2</v>
      </c>
      <c r="F70" s="81">
        <v>0.9</v>
      </c>
      <c r="G70" s="102"/>
      <c r="H70" s="102">
        <f t="shared" si="5"/>
        <v>0</v>
      </c>
    </row>
    <row r="71" spans="2:8" ht="45" customHeight="1">
      <c r="B71" s="18">
        <v>7</v>
      </c>
      <c r="C71" s="345" t="s">
        <v>171</v>
      </c>
      <c r="D71" s="24" t="s">
        <v>250</v>
      </c>
      <c r="E71" s="44" t="s">
        <v>5</v>
      </c>
      <c r="F71" s="341">
        <v>19</v>
      </c>
      <c r="G71" s="102"/>
      <c r="H71" s="102">
        <f t="shared" si="5"/>
        <v>0</v>
      </c>
    </row>
    <row r="72" spans="2:8" ht="25.5">
      <c r="B72" s="19">
        <v>8</v>
      </c>
      <c r="C72" s="345" t="s">
        <v>38</v>
      </c>
      <c r="D72" s="44" t="s">
        <v>39</v>
      </c>
      <c r="E72" s="44" t="s">
        <v>5</v>
      </c>
      <c r="F72" s="81">
        <v>19</v>
      </c>
      <c r="G72" s="102"/>
      <c r="H72" s="102">
        <f t="shared" si="5"/>
        <v>0</v>
      </c>
    </row>
    <row r="73" spans="2:8" ht="25.5">
      <c r="B73" s="19">
        <v>9</v>
      </c>
      <c r="C73" s="345" t="s">
        <v>40</v>
      </c>
      <c r="D73" s="44" t="s">
        <v>41</v>
      </c>
      <c r="E73" s="44" t="s">
        <v>10</v>
      </c>
      <c r="F73" s="81">
        <v>3</v>
      </c>
      <c r="G73" s="102"/>
      <c r="H73" s="102">
        <f t="shared" si="5"/>
        <v>0</v>
      </c>
    </row>
    <row r="74" spans="2:8" ht="21.75" customHeight="1">
      <c r="B74" s="364"/>
      <c r="C74" s="21" t="s">
        <v>656</v>
      </c>
      <c r="D74" s="365"/>
      <c r="E74" s="366"/>
      <c r="F74" s="367"/>
      <c r="G74" s="368"/>
      <c r="H74" s="372"/>
    </row>
    <row r="75" spans="2:8" ht="96" customHeight="1">
      <c r="B75" s="19">
        <v>1</v>
      </c>
      <c r="C75" s="1" t="s">
        <v>28</v>
      </c>
      <c r="D75" s="346" t="s">
        <v>1</v>
      </c>
      <c r="E75" s="25" t="s">
        <v>2</v>
      </c>
      <c r="F75" s="81">
        <v>1.2</v>
      </c>
      <c r="G75" s="102"/>
      <c r="H75" s="102">
        <f>F75*G75</f>
        <v>0</v>
      </c>
    </row>
    <row r="76" spans="2:8" ht="68.25" customHeight="1">
      <c r="B76" s="19">
        <v>2</v>
      </c>
      <c r="C76" s="1" t="s">
        <v>249</v>
      </c>
      <c r="D76" s="346" t="s">
        <v>30</v>
      </c>
      <c r="E76" s="25" t="s">
        <v>5</v>
      </c>
      <c r="F76" s="81">
        <v>3</v>
      </c>
      <c r="G76" s="102"/>
      <c r="H76" s="102">
        <f t="shared" ref="H76:H96" si="6">F76*G76</f>
        <v>0</v>
      </c>
    </row>
    <row r="77" spans="2:8" ht="38.25">
      <c r="B77" s="18">
        <v>3</v>
      </c>
      <c r="C77" s="1" t="s">
        <v>189</v>
      </c>
      <c r="D77" s="346" t="s">
        <v>35</v>
      </c>
      <c r="E77" s="25" t="s">
        <v>2</v>
      </c>
      <c r="F77" s="81">
        <v>0.6</v>
      </c>
      <c r="G77" s="102"/>
      <c r="H77" s="102">
        <f t="shared" si="6"/>
        <v>0</v>
      </c>
    </row>
    <row r="78" spans="2:8" ht="38.25">
      <c r="B78" s="18">
        <v>4</v>
      </c>
      <c r="C78" s="15" t="s">
        <v>173</v>
      </c>
      <c r="D78" s="11" t="s">
        <v>194</v>
      </c>
      <c r="E78" s="342" t="s">
        <v>174</v>
      </c>
      <c r="F78" s="341">
        <v>3</v>
      </c>
      <c r="G78" s="343"/>
      <c r="H78" s="102">
        <f t="shared" si="6"/>
        <v>0</v>
      </c>
    </row>
    <row r="79" spans="2:8" ht="18" customHeight="1">
      <c r="B79" s="373"/>
      <c r="C79" s="374" t="s">
        <v>451</v>
      </c>
      <c r="D79" s="374"/>
      <c r="E79" s="375"/>
      <c r="F79" s="376"/>
      <c r="G79" s="377"/>
      <c r="H79" s="378"/>
    </row>
    <row r="80" spans="2:8" ht="120" customHeight="1">
      <c r="B80" s="19">
        <v>1</v>
      </c>
      <c r="C80" s="44" t="s">
        <v>175</v>
      </c>
      <c r="D80" s="346" t="s">
        <v>176</v>
      </c>
      <c r="E80" s="25" t="s">
        <v>2</v>
      </c>
      <c r="F80" s="81">
        <v>130</v>
      </c>
      <c r="G80" s="102"/>
      <c r="H80" s="102">
        <f t="shared" si="6"/>
        <v>0</v>
      </c>
    </row>
    <row r="81" spans="2:8" ht="96" customHeight="1">
      <c r="B81" s="19">
        <v>2</v>
      </c>
      <c r="C81" s="44" t="s">
        <v>177</v>
      </c>
      <c r="D81" s="44" t="s">
        <v>178</v>
      </c>
      <c r="E81" s="25" t="s">
        <v>5</v>
      </c>
      <c r="F81" s="81">
        <v>466</v>
      </c>
      <c r="G81" s="102"/>
      <c r="H81" s="102">
        <f t="shared" si="6"/>
        <v>0</v>
      </c>
    </row>
    <row r="82" spans="2:8" ht="64.5" customHeight="1">
      <c r="B82" s="19">
        <v>3</v>
      </c>
      <c r="C82" s="44" t="s">
        <v>187</v>
      </c>
      <c r="D82" s="44" t="s">
        <v>179</v>
      </c>
      <c r="E82" s="25" t="s">
        <v>10</v>
      </c>
      <c r="F82" s="81">
        <v>95</v>
      </c>
      <c r="G82" s="102"/>
      <c r="H82" s="102">
        <f t="shared" ref="H82" si="7">F82*G82</f>
        <v>0</v>
      </c>
    </row>
    <row r="83" spans="2:8" ht="38.25">
      <c r="B83" s="19">
        <v>4</v>
      </c>
      <c r="C83" s="44" t="s">
        <v>267</v>
      </c>
      <c r="D83" s="26" t="s">
        <v>182</v>
      </c>
      <c r="E83" s="25" t="s">
        <v>2</v>
      </c>
      <c r="F83" s="81">
        <v>13</v>
      </c>
      <c r="G83" s="102"/>
      <c r="H83" s="102">
        <f t="shared" si="6"/>
        <v>0</v>
      </c>
    </row>
    <row r="84" spans="2:8" ht="25.5">
      <c r="B84" s="19">
        <v>5</v>
      </c>
      <c r="C84" s="44" t="s">
        <v>265</v>
      </c>
      <c r="D84" s="44" t="s">
        <v>180</v>
      </c>
      <c r="E84" s="25" t="s">
        <v>134</v>
      </c>
      <c r="F84" s="81">
        <v>3900</v>
      </c>
      <c r="G84" s="102"/>
      <c r="H84" s="102">
        <f t="shared" si="6"/>
        <v>0</v>
      </c>
    </row>
    <row r="85" spans="2:8" ht="25.5">
      <c r="B85" s="19">
        <v>6</v>
      </c>
      <c r="C85" s="44" t="s">
        <v>266</v>
      </c>
      <c r="D85" s="44" t="s">
        <v>181</v>
      </c>
      <c r="E85" s="25" t="s">
        <v>134</v>
      </c>
      <c r="F85" s="81">
        <v>550</v>
      </c>
      <c r="G85" s="102"/>
      <c r="H85" s="102">
        <f t="shared" si="6"/>
        <v>0</v>
      </c>
    </row>
    <row r="86" spans="2:8" ht="63" customHeight="1">
      <c r="B86" s="19">
        <v>7</v>
      </c>
      <c r="C86" s="44" t="s">
        <v>264</v>
      </c>
      <c r="D86" s="26" t="s">
        <v>183</v>
      </c>
      <c r="E86" s="25" t="s">
        <v>2</v>
      </c>
      <c r="F86" s="81">
        <v>111</v>
      </c>
      <c r="G86" s="102"/>
      <c r="H86" s="102">
        <f t="shared" si="6"/>
        <v>0</v>
      </c>
    </row>
    <row r="87" spans="2:8" ht="57" customHeight="1">
      <c r="B87" s="19">
        <v>8</v>
      </c>
      <c r="C87" s="44" t="s">
        <v>268</v>
      </c>
      <c r="D87" s="26" t="s">
        <v>183</v>
      </c>
      <c r="E87" s="25" t="s">
        <v>2</v>
      </c>
      <c r="F87" s="81">
        <v>18</v>
      </c>
      <c r="G87" s="102"/>
      <c r="H87" s="102">
        <f t="shared" ref="H87" si="8">F87*G87</f>
        <v>0</v>
      </c>
    </row>
    <row r="88" spans="2:8" ht="33.75" customHeight="1">
      <c r="B88" s="19">
        <v>9</v>
      </c>
      <c r="C88" s="44" t="s">
        <v>184</v>
      </c>
      <c r="D88" s="24" t="s">
        <v>188</v>
      </c>
      <c r="E88" s="25" t="s">
        <v>2</v>
      </c>
      <c r="F88" s="81">
        <v>86</v>
      </c>
      <c r="G88" s="102"/>
      <c r="H88" s="102">
        <f t="shared" si="6"/>
        <v>0</v>
      </c>
    </row>
    <row r="89" spans="2:8" ht="36" customHeight="1">
      <c r="B89" s="19">
        <v>10</v>
      </c>
      <c r="C89" s="44" t="s">
        <v>185</v>
      </c>
      <c r="D89" s="44" t="s">
        <v>186</v>
      </c>
      <c r="E89" s="25" t="s">
        <v>2</v>
      </c>
      <c r="F89" s="81">
        <v>85</v>
      </c>
      <c r="G89" s="102"/>
      <c r="H89" s="102">
        <f t="shared" si="6"/>
        <v>0</v>
      </c>
    </row>
    <row r="90" spans="2:8" ht="42" customHeight="1">
      <c r="B90" s="19">
        <v>11</v>
      </c>
      <c r="C90" s="44" t="s">
        <v>251</v>
      </c>
      <c r="D90" s="379" t="s">
        <v>274</v>
      </c>
      <c r="E90" s="25" t="s">
        <v>10</v>
      </c>
      <c r="F90" s="81">
        <v>160</v>
      </c>
      <c r="G90" s="102"/>
      <c r="H90" s="102">
        <f t="shared" si="6"/>
        <v>0</v>
      </c>
    </row>
    <row r="91" spans="2:8">
      <c r="B91" s="380"/>
      <c r="C91" s="381" t="s">
        <v>657</v>
      </c>
      <c r="D91" s="381"/>
      <c r="E91" s="382"/>
      <c r="F91" s="383"/>
      <c r="G91" s="384"/>
      <c r="H91" s="385"/>
    </row>
    <row r="92" spans="2:8" ht="31.5" customHeight="1">
      <c r="B92" s="18">
        <v>1</v>
      </c>
      <c r="C92" s="345" t="s">
        <v>190</v>
      </c>
      <c r="D92" s="66" t="s">
        <v>273</v>
      </c>
      <c r="E92" s="386" t="s">
        <v>163</v>
      </c>
      <c r="F92" s="387">
        <v>1</v>
      </c>
      <c r="G92" s="388"/>
      <c r="H92" s="102">
        <f t="shared" si="6"/>
        <v>0</v>
      </c>
    </row>
    <row r="93" spans="2:8">
      <c r="B93" s="380"/>
      <c r="C93" s="39" t="s">
        <v>192</v>
      </c>
      <c r="D93" s="381"/>
      <c r="E93" s="382"/>
      <c r="F93" s="383"/>
      <c r="G93" s="384"/>
      <c r="H93" s="385"/>
    </row>
    <row r="94" spans="2:8" ht="60" customHeight="1">
      <c r="B94" s="18">
        <v>1</v>
      </c>
      <c r="C94" s="345" t="s">
        <v>191</v>
      </c>
      <c r="D94" s="6" t="s">
        <v>269</v>
      </c>
      <c r="E94" s="386" t="s">
        <v>5</v>
      </c>
      <c r="F94" s="387">
        <v>390</v>
      </c>
      <c r="G94" s="388"/>
      <c r="H94" s="102">
        <f t="shared" si="6"/>
        <v>0</v>
      </c>
    </row>
    <row r="95" spans="2:8">
      <c r="B95" s="380"/>
      <c r="C95" s="39" t="s">
        <v>452</v>
      </c>
      <c r="D95" s="381"/>
      <c r="E95" s="382"/>
      <c r="F95" s="383"/>
      <c r="G95" s="384"/>
      <c r="H95" s="385"/>
    </row>
    <row r="96" spans="2:8" ht="38.25">
      <c r="B96" s="65">
        <v>1</v>
      </c>
      <c r="C96" s="389" t="s">
        <v>193</v>
      </c>
      <c r="D96" s="66" t="s">
        <v>494</v>
      </c>
      <c r="E96" s="389" t="s">
        <v>5</v>
      </c>
      <c r="F96" s="390">
        <v>230</v>
      </c>
      <c r="G96" s="391"/>
      <c r="H96" s="102">
        <f t="shared" si="6"/>
        <v>0</v>
      </c>
    </row>
    <row r="97" spans="2:8" ht="25.5">
      <c r="B97" s="392"/>
      <c r="C97" s="393" t="s">
        <v>524</v>
      </c>
      <c r="D97" s="394"/>
      <c r="E97" s="394"/>
      <c r="F97" s="395"/>
      <c r="G97" s="176"/>
      <c r="H97" s="176">
        <f>SUM(H16:H96)</f>
        <v>0</v>
      </c>
    </row>
    <row r="98" spans="2:8" ht="19.5" customHeight="1">
      <c r="B98" s="396"/>
      <c r="C98" s="397" t="s">
        <v>514</v>
      </c>
      <c r="D98" s="398"/>
      <c r="E98" s="399"/>
      <c r="F98" s="400"/>
      <c r="G98" s="401"/>
      <c r="H98" s="401"/>
    </row>
    <row r="99" spans="2:8" s="2" customFormat="1" ht="30.75" customHeight="1">
      <c r="B99" s="851" t="s">
        <v>555</v>
      </c>
      <c r="C99" s="851"/>
      <c r="D99" s="852" t="s">
        <v>562</v>
      </c>
      <c r="E99" s="853"/>
      <c r="F99" s="853"/>
      <c r="G99" s="853"/>
      <c r="H99" s="854"/>
    </row>
    <row r="100" spans="2:8">
      <c r="B100" s="14"/>
      <c r="C100" s="14"/>
      <c r="D100" s="14"/>
      <c r="E100" s="3"/>
      <c r="F100" s="79"/>
      <c r="G100" s="118"/>
      <c r="H100" s="123"/>
    </row>
    <row r="101" spans="2:8" ht="31.5" customHeight="1">
      <c r="B101" s="851" t="s">
        <v>561</v>
      </c>
      <c r="C101" s="851"/>
      <c r="D101" s="852" t="s">
        <v>563</v>
      </c>
      <c r="E101" s="853"/>
      <c r="F101" s="853"/>
      <c r="G101" s="853"/>
      <c r="H101" s="854"/>
    </row>
    <row r="102" spans="2:8">
      <c r="B102" s="230">
        <v>1</v>
      </c>
      <c r="C102" s="14" t="s">
        <v>581</v>
      </c>
      <c r="D102" s="14" t="s">
        <v>576</v>
      </c>
      <c r="E102" s="3" t="s">
        <v>163</v>
      </c>
      <c r="F102" s="79">
        <v>30</v>
      </c>
      <c r="G102" s="118"/>
      <c r="H102" s="123">
        <f t="shared" ref="H102" si="9">F102*G102</f>
        <v>0</v>
      </c>
    </row>
    <row r="103" spans="2:8" ht="15" customHeight="1">
      <c r="B103" s="851" t="s">
        <v>556</v>
      </c>
      <c r="C103" s="851"/>
      <c r="D103" s="859" t="s">
        <v>564</v>
      </c>
      <c r="E103" s="860"/>
      <c r="F103" s="860"/>
      <c r="G103" s="860"/>
      <c r="H103" s="861"/>
    </row>
    <row r="104" spans="2:8" ht="15" customHeight="1">
      <c r="B104" s="230"/>
      <c r="C104" s="14"/>
      <c r="D104" s="34"/>
      <c r="E104" s="3"/>
      <c r="F104" s="79"/>
      <c r="G104" s="118"/>
      <c r="H104" s="123"/>
    </row>
    <row r="105" spans="2:8" ht="17.25" customHeight="1">
      <c r="B105" s="851" t="s">
        <v>557</v>
      </c>
      <c r="C105" s="851"/>
      <c r="D105" s="851" t="s">
        <v>564</v>
      </c>
      <c r="E105" s="851"/>
      <c r="F105" s="851"/>
      <c r="G105" s="851"/>
      <c r="H105" s="851"/>
    </row>
    <row r="106" spans="2:8" ht="15" customHeight="1">
      <c r="B106" s="230">
        <v>2</v>
      </c>
      <c r="C106" s="402" t="s">
        <v>582</v>
      </c>
      <c r="D106" s="14" t="s">
        <v>584</v>
      </c>
      <c r="E106" s="3" t="s">
        <v>163</v>
      </c>
      <c r="F106" s="79">
        <v>35</v>
      </c>
      <c r="G106" s="118"/>
      <c r="H106" s="403">
        <f>G106*F106</f>
        <v>0</v>
      </c>
    </row>
    <row r="107" spans="2:8" ht="15" customHeight="1">
      <c r="B107" s="230">
        <v>3</v>
      </c>
      <c r="C107" s="14" t="s">
        <v>573</v>
      </c>
      <c r="D107" s="14" t="s">
        <v>578</v>
      </c>
      <c r="E107" s="3" t="s">
        <v>163</v>
      </c>
      <c r="F107" s="79">
        <v>1800</v>
      </c>
      <c r="G107" s="118"/>
      <c r="H107" s="123">
        <f t="shared" ref="H107" si="10">F107*G107</f>
        <v>0</v>
      </c>
    </row>
    <row r="108" spans="2:8">
      <c r="B108" s="404"/>
      <c r="C108" s="405" t="s">
        <v>583</v>
      </c>
      <c r="D108" s="404"/>
      <c r="E108" s="858"/>
      <c r="F108" s="858"/>
      <c r="G108" s="858"/>
      <c r="H108" s="406">
        <f>SUM(H100:H107)</f>
        <v>0</v>
      </c>
    </row>
    <row r="109" spans="2:8">
      <c r="B109" s="407"/>
      <c r="C109" s="408" t="s">
        <v>515</v>
      </c>
      <c r="D109" s="409"/>
      <c r="E109" s="409"/>
      <c r="F109" s="410"/>
      <c r="G109" s="411"/>
      <c r="H109" s="412"/>
    </row>
    <row r="110" spans="2:8" ht="18.75" customHeight="1">
      <c r="B110" s="859" t="s">
        <v>658</v>
      </c>
      <c r="C110" s="860"/>
      <c r="D110" s="860"/>
      <c r="E110" s="860"/>
      <c r="F110" s="860"/>
      <c r="G110" s="861"/>
      <c r="H110" s="413"/>
    </row>
    <row r="111" spans="2:8" ht="47.25" customHeight="1">
      <c r="B111" s="231">
        <v>1</v>
      </c>
      <c r="C111" s="14" t="s">
        <v>164</v>
      </c>
      <c r="D111" s="14" t="s">
        <v>559</v>
      </c>
      <c r="E111" s="3" t="s">
        <v>165</v>
      </c>
      <c r="F111" s="79">
        <v>125</v>
      </c>
      <c r="G111" s="118"/>
      <c r="H111" s="123">
        <f t="shared" ref="H111" si="11">F111*G111</f>
        <v>0</v>
      </c>
    </row>
    <row r="112" spans="2:8" ht="59.25" customHeight="1">
      <c r="B112" s="231">
        <v>2</v>
      </c>
      <c r="C112" s="14" t="s">
        <v>558</v>
      </c>
      <c r="D112" s="14" t="s">
        <v>589</v>
      </c>
      <c r="E112" s="3" t="s">
        <v>110</v>
      </c>
      <c r="F112" s="79">
        <v>500</v>
      </c>
      <c r="G112" s="118"/>
      <c r="H112" s="123">
        <f>F112*G112</f>
        <v>0</v>
      </c>
    </row>
    <row r="113" spans="2:8" ht="199.5" customHeight="1">
      <c r="B113" s="231">
        <v>3</v>
      </c>
      <c r="C113" s="241" t="s">
        <v>580</v>
      </c>
      <c r="D113" s="230" t="s">
        <v>613</v>
      </c>
      <c r="E113" s="234" t="s">
        <v>166</v>
      </c>
      <c r="F113" s="235">
        <v>0.5</v>
      </c>
      <c r="G113" s="244"/>
      <c r="H113" s="123">
        <f t="shared" ref="H113" si="12">F113*G113</f>
        <v>0</v>
      </c>
    </row>
    <row r="114" spans="2:8" ht="42" customHeight="1">
      <c r="B114" s="231">
        <v>4</v>
      </c>
      <c r="C114" s="230" t="s">
        <v>614</v>
      </c>
      <c r="D114" s="233" t="s">
        <v>615</v>
      </c>
      <c r="E114" s="234" t="s">
        <v>44</v>
      </c>
      <c r="F114" s="235">
        <v>19</v>
      </c>
      <c r="G114" s="244"/>
      <c r="H114" s="123">
        <f>G114*F114</f>
        <v>0</v>
      </c>
    </row>
    <row r="115" spans="2:8" ht="41.25" customHeight="1">
      <c r="B115" s="231">
        <v>5</v>
      </c>
      <c r="C115" s="230" t="s">
        <v>616</v>
      </c>
      <c r="D115" s="233" t="s">
        <v>617</v>
      </c>
      <c r="E115" s="234" t="s">
        <v>44</v>
      </c>
      <c r="F115" s="235">
        <v>9</v>
      </c>
      <c r="G115" s="244"/>
      <c r="H115" s="123">
        <f>G115*F115</f>
        <v>0</v>
      </c>
    </row>
    <row r="116" spans="2:8">
      <c r="B116" s="414"/>
      <c r="C116" s="203" t="s">
        <v>586</v>
      </c>
      <c r="D116" s="415"/>
      <c r="E116" s="857"/>
      <c r="F116" s="857"/>
      <c r="G116" s="857"/>
      <c r="H116" s="416">
        <f>SUM(H111:H115)</f>
        <v>0</v>
      </c>
    </row>
    <row r="117" spans="2:8" ht="20.25" customHeight="1">
      <c r="B117" s="417"/>
      <c r="C117" s="418" t="s">
        <v>517</v>
      </c>
      <c r="D117" s="419"/>
      <c r="E117" s="419"/>
      <c r="F117" s="420"/>
      <c r="G117" s="421"/>
      <c r="H117" s="422">
        <f>H116+H108</f>
        <v>0</v>
      </c>
    </row>
    <row r="118" spans="2:8">
      <c r="B118" s="423"/>
      <c r="C118" s="397" t="s">
        <v>518</v>
      </c>
      <c r="D118" s="398"/>
      <c r="E118" s="399"/>
      <c r="F118" s="400"/>
      <c r="G118" s="401"/>
      <c r="H118" s="401"/>
    </row>
    <row r="119" spans="2:8">
      <c r="B119" s="424"/>
      <c r="C119" s="425" t="s">
        <v>275</v>
      </c>
      <c r="D119" s="426"/>
      <c r="E119" s="427"/>
      <c r="F119" s="428"/>
      <c r="G119" s="429"/>
      <c r="H119" s="430"/>
    </row>
    <row r="120" spans="2:8">
      <c r="B120" s="177">
        <v>1</v>
      </c>
      <c r="C120" s="178" t="s">
        <v>280</v>
      </c>
      <c r="D120" s="179"/>
      <c r="E120" s="177" t="s">
        <v>44</v>
      </c>
      <c r="F120" s="180">
        <v>20</v>
      </c>
      <c r="G120" s="181"/>
      <c r="H120" s="181">
        <f t="shared" ref="H120:H131" si="13">F120*G120</f>
        <v>0</v>
      </c>
    </row>
    <row r="121" spans="2:8" ht="28.5" customHeight="1">
      <c r="B121" s="177">
        <v>2</v>
      </c>
      <c r="C121" s="178" t="s">
        <v>334</v>
      </c>
      <c r="D121" s="179"/>
      <c r="E121" s="177" t="s">
        <v>44</v>
      </c>
      <c r="F121" s="180">
        <v>1</v>
      </c>
      <c r="G121" s="181"/>
      <c r="H121" s="181">
        <f>F121*G121</f>
        <v>0</v>
      </c>
    </row>
    <row r="122" spans="2:8">
      <c r="B122" s="177">
        <v>3</v>
      </c>
      <c r="C122" s="178" t="s">
        <v>282</v>
      </c>
      <c r="D122" s="179"/>
      <c r="E122" s="177" t="s">
        <v>44</v>
      </c>
      <c r="F122" s="180">
        <v>3</v>
      </c>
      <c r="G122" s="181"/>
      <c r="H122" s="181">
        <f t="shared" si="13"/>
        <v>0</v>
      </c>
    </row>
    <row r="123" spans="2:8" ht="26.25">
      <c r="B123" s="177">
        <v>4</v>
      </c>
      <c r="C123" s="182" t="s">
        <v>283</v>
      </c>
      <c r="D123" s="179"/>
      <c r="E123" s="177" t="s">
        <v>44</v>
      </c>
      <c r="F123" s="180">
        <v>18</v>
      </c>
      <c r="G123" s="181"/>
      <c r="H123" s="181">
        <f t="shared" si="13"/>
        <v>0</v>
      </c>
    </row>
    <row r="124" spans="2:8" ht="26.25">
      <c r="B124" s="177">
        <v>5</v>
      </c>
      <c r="C124" s="178" t="s">
        <v>335</v>
      </c>
      <c r="D124" s="183" t="s">
        <v>286</v>
      </c>
      <c r="E124" s="177" t="s">
        <v>44</v>
      </c>
      <c r="F124" s="180">
        <v>18</v>
      </c>
      <c r="G124" s="181"/>
      <c r="H124" s="181">
        <f t="shared" si="13"/>
        <v>0</v>
      </c>
    </row>
    <row r="125" spans="2:8">
      <c r="B125" s="177">
        <v>6</v>
      </c>
      <c r="C125" s="178" t="s">
        <v>289</v>
      </c>
      <c r="D125" s="179"/>
      <c r="E125" s="177" t="s">
        <v>44</v>
      </c>
      <c r="F125" s="180">
        <v>18</v>
      </c>
      <c r="G125" s="181"/>
      <c r="H125" s="181">
        <f t="shared" si="13"/>
        <v>0</v>
      </c>
    </row>
    <row r="126" spans="2:8">
      <c r="B126" s="177">
        <v>7</v>
      </c>
      <c r="C126" s="178" t="s">
        <v>299</v>
      </c>
      <c r="D126" s="184"/>
      <c r="E126" s="177" t="s">
        <v>44</v>
      </c>
      <c r="F126" s="180">
        <v>18</v>
      </c>
      <c r="G126" s="181"/>
      <c r="H126" s="181">
        <f t="shared" si="13"/>
        <v>0</v>
      </c>
    </row>
    <row r="127" spans="2:8">
      <c r="B127" s="177">
        <v>8</v>
      </c>
      <c r="C127" s="183" t="s">
        <v>292</v>
      </c>
      <c r="D127" s="183" t="s">
        <v>293</v>
      </c>
      <c r="E127" s="177" t="s">
        <v>279</v>
      </c>
      <c r="F127" s="180">
        <v>50</v>
      </c>
      <c r="G127" s="181"/>
      <c r="H127" s="181">
        <f t="shared" si="13"/>
        <v>0</v>
      </c>
    </row>
    <row r="128" spans="2:8" ht="26.25">
      <c r="B128" s="177">
        <v>9</v>
      </c>
      <c r="C128" s="183" t="s">
        <v>296</v>
      </c>
      <c r="D128" s="179"/>
      <c r="E128" s="177" t="s">
        <v>279</v>
      </c>
      <c r="F128" s="180">
        <v>60</v>
      </c>
      <c r="G128" s="181"/>
      <c r="H128" s="181">
        <f t="shared" si="13"/>
        <v>0</v>
      </c>
    </row>
    <row r="129" spans="2:8">
      <c r="B129" s="177">
        <v>10</v>
      </c>
      <c r="C129" s="178" t="s">
        <v>298</v>
      </c>
      <c r="D129" s="179"/>
      <c r="E129" s="177" t="s">
        <v>279</v>
      </c>
      <c r="F129" s="180">
        <v>260</v>
      </c>
      <c r="G129" s="181"/>
      <c r="H129" s="181">
        <f t="shared" si="13"/>
        <v>0</v>
      </c>
    </row>
    <row r="130" spans="2:8">
      <c r="B130" s="177">
        <v>11</v>
      </c>
      <c r="C130" s="178" t="s">
        <v>305</v>
      </c>
      <c r="D130" s="184"/>
      <c r="E130" s="177" t="s">
        <v>44</v>
      </c>
      <c r="F130" s="180">
        <v>38</v>
      </c>
      <c r="G130" s="181"/>
      <c r="H130" s="181">
        <f t="shared" si="13"/>
        <v>0</v>
      </c>
    </row>
    <row r="131" spans="2:8">
      <c r="B131" s="177">
        <v>12</v>
      </c>
      <c r="C131" s="183" t="s">
        <v>306</v>
      </c>
      <c r="D131" s="179"/>
      <c r="E131" s="177" t="s">
        <v>44</v>
      </c>
      <c r="F131" s="180">
        <v>36</v>
      </c>
      <c r="G131" s="181"/>
      <c r="H131" s="181">
        <f t="shared" si="13"/>
        <v>0</v>
      </c>
    </row>
    <row r="132" spans="2:8" ht="21" customHeight="1">
      <c r="B132" s="177"/>
      <c r="C132" s="185" t="s">
        <v>519</v>
      </c>
      <c r="D132" s="179"/>
      <c r="E132" s="177"/>
      <c r="F132" s="180"/>
      <c r="G132" s="181"/>
      <c r="H132" s="186">
        <f>SUM(H120:H131)</f>
        <v>0</v>
      </c>
    </row>
    <row r="133" spans="2:8" ht="24.75" customHeight="1">
      <c r="B133" s="248"/>
      <c r="C133" s="249" t="s">
        <v>622</v>
      </c>
      <c r="D133" s="250"/>
      <c r="E133" s="248"/>
      <c r="F133" s="251"/>
      <c r="G133" s="252"/>
      <c r="H133" s="253">
        <f>H132+H117+H97+H14</f>
        <v>0</v>
      </c>
    </row>
    <row r="134" spans="2:8" ht="24.75" customHeight="1">
      <c r="B134" s="848" t="s">
        <v>610</v>
      </c>
      <c r="C134" s="849"/>
      <c r="D134" s="849"/>
      <c r="E134" s="849"/>
      <c r="F134" s="849"/>
      <c r="G134" s="849"/>
      <c r="H134" s="850"/>
    </row>
    <row r="135" spans="2:8" ht="25.5" customHeight="1">
      <c r="B135" s="431"/>
      <c r="C135" s="432" t="s">
        <v>513</v>
      </c>
      <c r="D135" s="316"/>
      <c r="E135" s="316"/>
      <c r="F135" s="80"/>
      <c r="G135" s="101"/>
      <c r="H135" s="101"/>
    </row>
    <row r="136" spans="2:8" ht="24.75" customHeight="1">
      <c r="B136" s="433" t="s">
        <v>523</v>
      </c>
      <c r="C136" s="434" t="s">
        <v>198</v>
      </c>
      <c r="D136" s="435"/>
      <c r="E136" s="435"/>
      <c r="F136" s="80"/>
      <c r="G136" s="101"/>
      <c r="H136" s="101"/>
    </row>
    <row r="137" spans="2:8" ht="24.75" customHeight="1">
      <c r="B137" s="436">
        <v>1</v>
      </c>
      <c r="C137" s="147" t="s">
        <v>456</v>
      </c>
      <c r="D137" s="66" t="s">
        <v>215</v>
      </c>
      <c r="E137" s="25" t="s">
        <v>44</v>
      </c>
      <c r="F137" s="81">
        <v>2</v>
      </c>
      <c r="G137" s="102"/>
      <c r="H137" s="102">
        <f>F137*G137</f>
        <v>0</v>
      </c>
    </row>
    <row r="138" spans="2:8" ht="24.75" customHeight="1">
      <c r="B138" s="436">
        <v>2</v>
      </c>
      <c r="C138" s="147" t="s">
        <v>214</v>
      </c>
      <c r="D138" s="44" t="s">
        <v>243</v>
      </c>
      <c r="E138" s="23" t="s">
        <v>5</v>
      </c>
      <c r="F138" s="80">
        <v>288</v>
      </c>
      <c r="G138" s="101"/>
      <c r="H138" s="102">
        <f>F138*G138</f>
        <v>0</v>
      </c>
    </row>
    <row r="139" spans="2:8" ht="24.75" customHeight="1">
      <c r="B139" s="436">
        <v>3</v>
      </c>
      <c r="C139" s="147" t="s">
        <v>228</v>
      </c>
      <c r="D139" s="44" t="s">
        <v>238</v>
      </c>
      <c r="E139" s="23" t="s">
        <v>44</v>
      </c>
      <c r="F139" s="80">
        <v>95</v>
      </c>
      <c r="G139" s="101"/>
      <c r="H139" s="102">
        <f t="shared" ref="H139:H145" si="14">F139*G139</f>
        <v>0</v>
      </c>
    </row>
    <row r="140" spans="2:8" ht="24.75" customHeight="1">
      <c r="B140" s="436">
        <v>4</v>
      </c>
      <c r="C140" s="147" t="s">
        <v>229</v>
      </c>
      <c r="D140" s="44" t="s">
        <v>239</v>
      </c>
      <c r="E140" s="23" t="s">
        <v>5</v>
      </c>
      <c r="F140" s="80">
        <v>490</v>
      </c>
      <c r="G140" s="101"/>
      <c r="H140" s="102">
        <f t="shared" si="14"/>
        <v>0</v>
      </c>
    </row>
    <row r="141" spans="2:8" ht="24.75" customHeight="1">
      <c r="B141" s="436">
        <v>5</v>
      </c>
      <c r="C141" s="147" t="s">
        <v>231</v>
      </c>
      <c r="D141" s="44" t="s">
        <v>242</v>
      </c>
      <c r="E141" s="23" t="s">
        <v>2</v>
      </c>
      <c r="F141" s="80">
        <v>130</v>
      </c>
      <c r="G141" s="101"/>
      <c r="H141" s="102">
        <f t="shared" si="14"/>
        <v>0</v>
      </c>
    </row>
    <row r="142" spans="2:8" ht="24.75" customHeight="1">
      <c r="B142" s="436">
        <v>6</v>
      </c>
      <c r="C142" s="147" t="s">
        <v>230</v>
      </c>
      <c r="D142" s="44" t="s">
        <v>241</v>
      </c>
      <c r="E142" s="23" t="s">
        <v>5</v>
      </c>
      <c r="F142" s="80">
        <v>160</v>
      </c>
      <c r="G142" s="101"/>
      <c r="H142" s="102">
        <f t="shared" si="14"/>
        <v>0</v>
      </c>
    </row>
    <row r="143" spans="2:8" ht="24.75" customHeight="1">
      <c r="B143" s="436">
        <v>7</v>
      </c>
      <c r="C143" s="147" t="s">
        <v>232</v>
      </c>
      <c r="D143" s="346" t="s">
        <v>213</v>
      </c>
      <c r="E143" s="23" t="s">
        <v>2</v>
      </c>
      <c r="F143" s="80">
        <v>230</v>
      </c>
      <c r="G143" s="101"/>
      <c r="H143" s="102">
        <f t="shared" si="14"/>
        <v>0</v>
      </c>
    </row>
    <row r="144" spans="2:8" ht="38.25">
      <c r="B144" s="437">
        <v>8</v>
      </c>
      <c r="C144" s="438" t="s">
        <v>210</v>
      </c>
      <c r="D144" s="346" t="s">
        <v>211</v>
      </c>
      <c r="E144" s="23" t="s">
        <v>2</v>
      </c>
      <c r="F144" s="341">
        <v>280</v>
      </c>
      <c r="G144" s="343"/>
      <c r="H144" s="102">
        <f t="shared" si="14"/>
        <v>0</v>
      </c>
    </row>
    <row r="145" spans="2:8" ht="24.75" customHeight="1">
      <c r="B145" s="436">
        <v>9</v>
      </c>
      <c r="C145" s="146" t="s">
        <v>212</v>
      </c>
      <c r="D145" s="346" t="s">
        <v>213</v>
      </c>
      <c r="E145" s="23" t="s">
        <v>2</v>
      </c>
      <c r="F145" s="341">
        <v>310</v>
      </c>
      <c r="G145" s="101"/>
      <c r="H145" s="102">
        <f t="shared" si="14"/>
        <v>0</v>
      </c>
    </row>
    <row r="146" spans="2:8" ht="24.75" customHeight="1">
      <c r="B146" s="431"/>
      <c r="C146" s="439" t="s">
        <v>531</v>
      </c>
      <c r="D146" s="440"/>
      <c r="E146" s="441"/>
      <c r="F146" s="442"/>
      <c r="G146" s="443"/>
      <c r="H146" s="444">
        <f>SUM(H137:H145)</f>
        <v>0</v>
      </c>
    </row>
    <row r="147" spans="2:8" ht="24.75" customHeight="1">
      <c r="B147" s="445" t="s">
        <v>512</v>
      </c>
      <c r="C147" s="446" t="s">
        <v>244</v>
      </c>
      <c r="D147" s="66"/>
      <c r="E147" s="23"/>
      <c r="F147" s="80"/>
      <c r="G147" s="101"/>
      <c r="H147" s="102"/>
    </row>
    <row r="148" spans="2:8" ht="24.75" customHeight="1">
      <c r="B148" s="447"/>
      <c r="C148" s="448" t="s">
        <v>45</v>
      </c>
      <c r="D148" s="449"/>
      <c r="E148" s="450"/>
      <c r="F148" s="451"/>
      <c r="G148" s="321"/>
      <c r="H148" s="452"/>
    </row>
    <row r="149" spans="2:8" ht="24.75" customHeight="1">
      <c r="B149" s="436">
        <v>1</v>
      </c>
      <c r="C149" s="143" t="s">
        <v>199</v>
      </c>
      <c r="D149" s="66" t="s">
        <v>200</v>
      </c>
      <c r="E149" s="23" t="s">
        <v>5</v>
      </c>
      <c r="F149" s="80">
        <v>880</v>
      </c>
      <c r="G149" s="101"/>
      <c r="H149" s="102">
        <f t="shared" ref="H149:H157" si="15">F149*G149</f>
        <v>0</v>
      </c>
    </row>
    <row r="150" spans="2:8" ht="24.75" customHeight="1">
      <c r="B150" s="131">
        <v>2</v>
      </c>
      <c r="C150" s="144" t="s">
        <v>201</v>
      </c>
      <c r="D150" s="4" t="s">
        <v>202</v>
      </c>
      <c r="E150" s="5" t="s">
        <v>48</v>
      </c>
      <c r="F150" s="76">
        <v>170</v>
      </c>
      <c r="G150" s="103"/>
      <c r="H150" s="102">
        <f t="shared" si="15"/>
        <v>0</v>
      </c>
    </row>
    <row r="151" spans="2:8" ht="24.75" customHeight="1">
      <c r="B151" s="436">
        <v>3</v>
      </c>
      <c r="C151" s="145" t="s">
        <v>203</v>
      </c>
      <c r="D151" s="66" t="s">
        <v>204</v>
      </c>
      <c r="E151" s="23" t="s">
        <v>10</v>
      </c>
      <c r="F151" s="80">
        <v>510</v>
      </c>
      <c r="G151" s="101"/>
      <c r="H151" s="102">
        <f t="shared" si="15"/>
        <v>0</v>
      </c>
    </row>
    <row r="152" spans="2:8" ht="24.75" customHeight="1">
      <c r="B152" s="436">
        <v>4</v>
      </c>
      <c r="C152" s="145" t="s">
        <v>205</v>
      </c>
      <c r="D152" s="24" t="s">
        <v>252</v>
      </c>
      <c r="E152" s="23" t="s">
        <v>5</v>
      </c>
      <c r="F152" s="80">
        <v>270</v>
      </c>
      <c r="G152" s="101"/>
      <c r="H152" s="102">
        <f t="shared" si="15"/>
        <v>0</v>
      </c>
    </row>
    <row r="153" spans="2:8" ht="24.75" customHeight="1">
      <c r="B153" s="436">
        <v>5</v>
      </c>
      <c r="C153" s="143" t="s">
        <v>207</v>
      </c>
      <c r="D153" s="24" t="s">
        <v>208</v>
      </c>
      <c r="E153" s="23" t="s">
        <v>10</v>
      </c>
      <c r="F153" s="80">
        <v>510</v>
      </c>
      <c r="G153" s="101"/>
      <c r="H153" s="102">
        <f t="shared" si="15"/>
        <v>0</v>
      </c>
    </row>
    <row r="154" spans="2:8" ht="24.75" customHeight="1">
      <c r="B154" s="436">
        <v>6</v>
      </c>
      <c r="C154" s="147" t="s">
        <v>217</v>
      </c>
      <c r="D154" s="44" t="s">
        <v>243</v>
      </c>
      <c r="E154" s="23" t="s">
        <v>10</v>
      </c>
      <c r="F154" s="80">
        <v>95</v>
      </c>
      <c r="G154" s="101"/>
      <c r="H154" s="102">
        <f t="shared" si="15"/>
        <v>0</v>
      </c>
    </row>
    <row r="155" spans="2:8" ht="38.25">
      <c r="B155" s="437">
        <v>7</v>
      </c>
      <c r="C155" s="438" t="s">
        <v>210</v>
      </c>
      <c r="D155" s="346" t="s">
        <v>495</v>
      </c>
      <c r="E155" s="23" t="s">
        <v>2</v>
      </c>
      <c r="F155" s="341">
        <v>370</v>
      </c>
      <c r="G155" s="343"/>
      <c r="H155" s="102">
        <f t="shared" si="15"/>
        <v>0</v>
      </c>
    </row>
    <row r="156" spans="2:8" ht="24.75" customHeight="1">
      <c r="B156" s="436">
        <v>8</v>
      </c>
      <c r="C156" s="146" t="s">
        <v>212</v>
      </c>
      <c r="D156" s="346" t="s">
        <v>213</v>
      </c>
      <c r="E156" s="23" t="s">
        <v>2</v>
      </c>
      <c r="F156" s="341">
        <v>415</v>
      </c>
      <c r="G156" s="101"/>
      <c r="H156" s="102">
        <f t="shared" si="15"/>
        <v>0</v>
      </c>
    </row>
    <row r="157" spans="2:8" ht="63.75">
      <c r="B157" s="436">
        <v>9</v>
      </c>
      <c r="C157" s="146" t="s">
        <v>457</v>
      </c>
      <c r="D157" s="346" t="s">
        <v>30</v>
      </c>
      <c r="E157" s="23" t="s">
        <v>2</v>
      </c>
      <c r="F157" s="341">
        <v>320</v>
      </c>
      <c r="G157" s="101"/>
      <c r="H157" s="102">
        <f t="shared" si="15"/>
        <v>0</v>
      </c>
    </row>
    <row r="158" spans="2:8" ht="24.75" customHeight="1">
      <c r="B158" s="453"/>
      <c r="C158" s="448" t="s">
        <v>455</v>
      </c>
      <c r="D158" s="348"/>
      <c r="E158" s="349"/>
      <c r="F158" s="350"/>
      <c r="G158" s="351"/>
      <c r="H158" s="352"/>
    </row>
    <row r="159" spans="2:8" ht="24.75" customHeight="1">
      <c r="B159" s="454"/>
      <c r="C159" s="455" t="s">
        <v>659</v>
      </c>
      <c r="D159" s="355"/>
      <c r="E159" s="456"/>
      <c r="F159" s="457"/>
      <c r="G159" s="458"/>
      <c r="H159" s="459"/>
    </row>
    <row r="160" spans="2:8" ht="24.75" customHeight="1">
      <c r="B160" s="436">
        <v>1</v>
      </c>
      <c r="C160" s="146" t="s">
        <v>496</v>
      </c>
      <c r="D160" s="24" t="s">
        <v>497</v>
      </c>
      <c r="E160" s="25" t="s">
        <v>2</v>
      </c>
      <c r="F160" s="81">
        <v>5.5</v>
      </c>
      <c r="G160" s="102"/>
      <c r="H160" s="102">
        <f t="shared" ref="H160:H166" si="16">F160*G160</f>
        <v>0</v>
      </c>
    </row>
    <row r="161" spans="2:8" ht="51">
      <c r="B161" s="436">
        <v>2</v>
      </c>
      <c r="C161" s="143" t="s">
        <v>23</v>
      </c>
      <c r="D161" s="9" t="s">
        <v>24</v>
      </c>
      <c r="E161" s="25" t="s">
        <v>10</v>
      </c>
      <c r="F161" s="81">
        <v>85</v>
      </c>
      <c r="G161" s="102"/>
      <c r="H161" s="102">
        <f t="shared" si="16"/>
        <v>0</v>
      </c>
    </row>
    <row r="162" spans="2:8" ht="25.5">
      <c r="B162" s="436">
        <v>3</v>
      </c>
      <c r="C162" s="147" t="s">
        <v>11</v>
      </c>
      <c r="D162" s="26" t="s">
        <v>27</v>
      </c>
      <c r="E162" s="25" t="s">
        <v>10</v>
      </c>
      <c r="F162" s="81">
        <v>3</v>
      </c>
      <c r="G162" s="102"/>
      <c r="H162" s="102">
        <f t="shared" si="16"/>
        <v>0</v>
      </c>
    </row>
    <row r="163" spans="2:8" ht="24.75" customHeight="1">
      <c r="B163" s="132"/>
      <c r="C163" s="148" t="s">
        <v>257</v>
      </c>
      <c r="D163" s="21" t="s">
        <v>216</v>
      </c>
      <c r="E163" s="22"/>
      <c r="F163" s="82"/>
      <c r="G163" s="104"/>
      <c r="H163" s="102"/>
    </row>
    <row r="164" spans="2:8" ht="24.75" customHeight="1">
      <c r="B164" s="436">
        <v>1</v>
      </c>
      <c r="C164" s="146" t="s">
        <v>261</v>
      </c>
      <c r="D164" s="24" t="s">
        <v>258</v>
      </c>
      <c r="E164" s="25" t="s">
        <v>2</v>
      </c>
      <c r="F164" s="81">
        <v>4.8</v>
      </c>
      <c r="G164" s="102"/>
      <c r="H164" s="102">
        <f t="shared" si="16"/>
        <v>0</v>
      </c>
    </row>
    <row r="165" spans="2:8" ht="51">
      <c r="B165" s="436">
        <v>2</v>
      </c>
      <c r="C165" s="143" t="s">
        <v>262</v>
      </c>
      <c r="D165" s="9" t="s">
        <v>24</v>
      </c>
      <c r="E165" s="25" t="s">
        <v>10</v>
      </c>
      <c r="F165" s="81">
        <v>77</v>
      </c>
      <c r="G165" s="102"/>
      <c r="H165" s="102">
        <f t="shared" si="16"/>
        <v>0</v>
      </c>
    </row>
    <row r="166" spans="2:8" ht="25.5">
      <c r="B166" s="436">
        <v>3</v>
      </c>
      <c r="C166" s="147" t="s">
        <v>11</v>
      </c>
      <c r="D166" s="26" t="s">
        <v>27</v>
      </c>
      <c r="E166" s="25" t="s">
        <v>10</v>
      </c>
      <c r="F166" s="81">
        <v>3</v>
      </c>
      <c r="G166" s="102"/>
      <c r="H166" s="102">
        <f t="shared" si="16"/>
        <v>0</v>
      </c>
    </row>
    <row r="167" spans="2:8" ht="24.75" customHeight="1">
      <c r="B167" s="460"/>
      <c r="C167" s="148" t="s">
        <v>660</v>
      </c>
      <c r="D167" s="461"/>
      <c r="E167" s="462"/>
      <c r="F167" s="463"/>
      <c r="G167" s="464"/>
      <c r="H167" s="465"/>
    </row>
    <row r="168" spans="2:8" ht="89.25">
      <c r="B168" s="436">
        <v>1</v>
      </c>
      <c r="C168" s="147" t="s">
        <v>0</v>
      </c>
      <c r="D168" s="346" t="s">
        <v>1</v>
      </c>
      <c r="E168" s="25" t="s">
        <v>2</v>
      </c>
      <c r="F168" s="81">
        <v>17</v>
      </c>
      <c r="G168" s="102"/>
      <c r="H168" s="102">
        <f>F168*G168</f>
        <v>0</v>
      </c>
    </row>
    <row r="169" spans="2:8" ht="63.75">
      <c r="B169" s="436">
        <v>2</v>
      </c>
      <c r="C169" s="146" t="s">
        <v>26</v>
      </c>
      <c r="D169" s="26" t="s">
        <v>25</v>
      </c>
      <c r="E169" s="25" t="s">
        <v>5</v>
      </c>
      <c r="F169" s="81">
        <v>75</v>
      </c>
      <c r="G169" s="102"/>
      <c r="H169" s="102">
        <f t="shared" ref="H169:H172" si="17">F169*G169</f>
        <v>0</v>
      </c>
    </row>
    <row r="170" spans="2:8" ht="25.5">
      <c r="B170" s="436">
        <v>3</v>
      </c>
      <c r="C170" s="146" t="s">
        <v>259</v>
      </c>
      <c r="D170" s="24" t="s">
        <v>256</v>
      </c>
      <c r="E170" s="25" t="s">
        <v>2</v>
      </c>
      <c r="F170" s="81">
        <v>11</v>
      </c>
      <c r="G170" s="102"/>
      <c r="H170" s="102">
        <f t="shared" si="17"/>
        <v>0</v>
      </c>
    </row>
    <row r="171" spans="2:8" ht="76.5">
      <c r="B171" s="436">
        <v>4</v>
      </c>
      <c r="C171" s="143" t="s">
        <v>661</v>
      </c>
      <c r="D171" s="44" t="s">
        <v>9</v>
      </c>
      <c r="E171" s="25" t="s">
        <v>10</v>
      </c>
      <c r="F171" s="81">
        <v>210</v>
      </c>
      <c r="G171" s="102"/>
      <c r="H171" s="102">
        <f t="shared" si="17"/>
        <v>0</v>
      </c>
    </row>
    <row r="172" spans="2:8" ht="25.5">
      <c r="B172" s="436">
        <v>5</v>
      </c>
      <c r="C172" s="147" t="s">
        <v>11</v>
      </c>
      <c r="D172" s="26" t="s">
        <v>12</v>
      </c>
      <c r="E172" s="25" t="s">
        <v>10</v>
      </c>
      <c r="F172" s="81">
        <v>145</v>
      </c>
      <c r="G172" s="102"/>
      <c r="H172" s="102">
        <f t="shared" si="17"/>
        <v>0</v>
      </c>
    </row>
    <row r="173" spans="2:8" ht="24.75" customHeight="1">
      <c r="B173" s="132"/>
      <c r="C173" s="466" t="s">
        <v>653</v>
      </c>
      <c r="D173" s="467"/>
      <c r="E173" s="22"/>
      <c r="F173" s="82"/>
      <c r="G173" s="104"/>
      <c r="H173" s="363"/>
    </row>
    <row r="174" spans="2:8" ht="89.25">
      <c r="B174" s="436">
        <v>1</v>
      </c>
      <c r="C174" s="146" t="s">
        <v>28</v>
      </c>
      <c r="D174" s="346" t="s">
        <v>1</v>
      </c>
      <c r="E174" s="25" t="s">
        <v>2</v>
      </c>
      <c r="F174" s="81">
        <v>88</v>
      </c>
      <c r="G174" s="102"/>
      <c r="H174" s="102">
        <f>F174*G174</f>
        <v>0</v>
      </c>
    </row>
    <row r="175" spans="2:8" ht="63.75">
      <c r="B175" s="436">
        <v>2</v>
      </c>
      <c r="C175" s="146" t="s">
        <v>458</v>
      </c>
      <c r="D175" s="346" t="s">
        <v>30</v>
      </c>
      <c r="E175" s="25" t="s">
        <v>5</v>
      </c>
      <c r="F175" s="81">
        <v>890</v>
      </c>
      <c r="G175" s="102"/>
      <c r="H175" s="102">
        <f t="shared" ref="H175:H182" si="18">F175*G175</f>
        <v>0</v>
      </c>
    </row>
    <row r="176" spans="2:8" ht="63.75">
      <c r="B176" s="437">
        <v>3</v>
      </c>
      <c r="C176" s="146" t="s">
        <v>31</v>
      </c>
      <c r="D176" s="66" t="s">
        <v>32</v>
      </c>
      <c r="E176" s="25" t="s">
        <v>2</v>
      </c>
      <c r="F176" s="81">
        <v>145</v>
      </c>
      <c r="G176" s="102"/>
      <c r="H176" s="102">
        <f t="shared" si="18"/>
        <v>0</v>
      </c>
    </row>
    <row r="177" spans="2:8" ht="63.75">
      <c r="B177" s="437">
        <v>4</v>
      </c>
      <c r="C177" s="146" t="s">
        <v>33</v>
      </c>
      <c r="D177" s="66" t="s">
        <v>498</v>
      </c>
      <c r="E177" s="25" t="s">
        <v>2</v>
      </c>
      <c r="F177" s="81">
        <v>99</v>
      </c>
      <c r="G177" s="102"/>
      <c r="H177" s="102">
        <f t="shared" si="18"/>
        <v>0</v>
      </c>
    </row>
    <row r="178" spans="2:8" ht="38.25">
      <c r="B178" s="437">
        <v>5</v>
      </c>
      <c r="C178" s="146" t="s">
        <v>247</v>
      </c>
      <c r="D178" s="346" t="s">
        <v>35</v>
      </c>
      <c r="E178" s="25" t="s">
        <v>2</v>
      </c>
      <c r="F178" s="81">
        <v>45</v>
      </c>
      <c r="G178" s="102"/>
      <c r="H178" s="102">
        <f t="shared" si="18"/>
        <v>0</v>
      </c>
    </row>
    <row r="179" spans="2:8" ht="38.25">
      <c r="B179" s="437">
        <v>6</v>
      </c>
      <c r="C179" s="146" t="s">
        <v>36</v>
      </c>
      <c r="D179" s="346" t="s">
        <v>37</v>
      </c>
      <c r="E179" s="25" t="s">
        <v>2</v>
      </c>
      <c r="F179" s="81">
        <v>50</v>
      </c>
      <c r="G179" s="102"/>
      <c r="H179" s="102">
        <f t="shared" si="18"/>
        <v>0</v>
      </c>
    </row>
    <row r="180" spans="2:8" ht="38.25">
      <c r="B180" s="437">
        <v>7</v>
      </c>
      <c r="C180" s="438" t="s">
        <v>260</v>
      </c>
      <c r="D180" s="24" t="s">
        <v>654</v>
      </c>
      <c r="E180" s="25" t="s">
        <v>5</v>
      </c>
      <c r="F180" s="81">
        <v>890</v>
      </c>
      <c r="G180" s="102"/>
      <c r="H180" s="102">
        <f t="shared" si="18"/>
        <v>0</v>
      </c>
    </row>
    <row r="181" spans="2:8" ht="25.5">
      <c r="B181" s="436">
        <v>8</v>
      </c>
      <c r="C181" s="438" t="s">
        <v>38</v>
      </c>
      <c r="D181" s="44" t="s">
        <v>39</v>
      </c>
      <c r="E181" s="25" t="s">
        <v>5</v>
      </c>
      <c r="F181" s="81">
        <v>890</v>
      </c>
      <c r="G181" s="102"/>
      <c r="H181" s="102">
        <f t="shared" si="18"/>
        <v>0</v>
      </c>
    </row>
    <row r="182" spans="2:8" ht="25.5">
      <c r="B182" s="436">
        <v>9</v>
      </c>
      <c r="C182" s="438" t="s">
        <v>42</v>
      </c>
      <c r="D182" s="44" t="s">
        <v>41</v>
      </c>
      <c r="E182" s="25" t="s">
        <v>10</v>
      </c>
      <c r="F182" s="81">
        <v>145</v>
      </c>
      <c r="G182" s="102"/>
      <c r="H182" s="102">
        <f t="shared" si="18"/>
        <v>0</v>
      </c>
    </row>
    <row r="183" spans="2:8" ht="24.75" customHeight="1">
      <c r="B183" s="132"/>
      <c r="C183" s="149" t="s">
        <v>453</v>
      </c>
      <c r="D183" s="45"/>
      <c r="E183" s="45"/>
      <c r="F183" s="78"/>
      <c r="G183" s="105"/>
      <c r="H183" s="106"/>
    </row>
    <row r="184" spans="2:8" ht="89.25">
      <c r="B184" s="436">
        <v>1</v>
      </c>
      <c r="C184" s="146" t="s">
        <v>167</v>
      </c>
      <c r="D184" s="346" t="s">
        <v>1</v>
      </c>
      <c r="E184" s="25" t="s">
        <v>2</v>
      </c>
      <c r="F184" s="81">
        <v>35</v>
      </c>
      <c r="G184" s="102"/>
      <c r="H184" s="102">
        <f>F184*G184</f>
        <v>0</v>
      </c>
    </row>
    <row r="185" spans="2:8" ht="63.75">
      <c r="B185" s="436">
        <v>2</v>
      </c>
      <c r="C185" s="146" t="s">
        <v>170</v>
      </c>
      <c r="D185" s="346" t="s">
        <v>30</v>
      </c>
      <c r="E185" s="25" t="s">
        <v>5</v>
      </c>
      <c r="F185" s="81">
        <v>241</v>
      </c>
      <c r="G185" s="102"/>
      <c r="H185" s="102">
        <f t="shared" ref="H185:H192" si="19">F185*G185</f>
        <v>0</v>
      </c>
    </row>
    <row r="186" spans="2:8" ht="51">
      <c r="B186" s="437">
        <v>3</v>
      </c>
      <c r="C186" s="146" t="s">
        <v>31</v>
      </c>
      <c r="D186" s="66" t="s">
        <v>168</v>
      </c>
      <c r="E186" s="25" t="s">
        <v>2</v>
      </c>
      <c r="F186" s="81">
        <v>39</v>
      </c>
      <c r="G186" s="102"/>
      <c r="H186" s="102">
        <f t="shared" si="19"/>
        <v>0</v>
      </c>
    </row>
    <row r="187" spans="2:8" ht="51">
      <c r="B187" s="437">
        <v>4</v>
      </c>
      <c r="C187" s="146" t="s">
        <v>33</v>
      </c>
      <c r="D187" s="66" t="s">
        <v>34</v>
      </c>
      <c r="E187" s="25" t="s">
        <v>2</v>
      </c>
      <c r="F187" s="81">
        <v>26</v>
      </c>
      <c r="G187" s="102"/>
      <c r="H187" s="102">
        <f t="shared" si="19"/>
        <v>0</v>
      </c>
    </row>
    <row r="188" spans="2:8" ht="38.25">
      <c r="B188" s="437">
        <v>5</v>
      </c>
      <c r="C188" s="146" t="s">
        <v>247</v>
      </c>
      <c r="D188" s="346" t="s">
        <v>35</v>
      </c>
      <c r="E188" s="25" t="s">
        <v>2</v>
      </c>
      <c r="F188" s="81">
        <v>13</v>
      </c>
      <c r="G188" s="102"/>
      <c r="H188" s="102">
        <f t="shared" si="19"/>
        <v>0</v>
      </c>
    </row>
    <row r="189" spans="2:8" ht="38.25">
      <c r="B189" s="437">
        <v>6</v>
      </c>
      <c r="C189" s="146" t="s">
        <v>36</v>
      </c>
      <c r="D189" s="346" t="s">
        <v>37</v>
      </c>
      <c r="E189" s="25" t="s">
        <v>2</v>
      </c>
      <c r="F189" s="81">
        <v>13</v>
      </c>
      <c r="G189" s="102"/>
      <c r="H189" s="102">
        <f t="shared" si="19"/>
        <v>0</v>
      </c>
    </row>
    <row r="190" spans="2:8" ht="38.25">
      <c r="B190" s="437">
        <v>7</v>
      </c>
      <c r="C190" s="438" t="s">
        <v>169</v>
      </c>
      <c r="D190" s="24" t="s">
        <v>654</v>
      </c>
      <c r="E190" s="25" t="s">
        <v>5</v>
      </c>
      <c r="F190" s="81">
        <v>241</v>
      </c>
      <c r="G190" s="102"/>
      <c r="H190" s="102">
        <f t="shared" si="19"/>
        <v>0</v>
      </c>
    </row>
    <row r="191" spans="2:8" ht="25.5">
      <c r="B191" s="436">
        <v>8</v>
      </c>
      <c r="C191" s="438" t="s">
        <v>38</v>
      </c>
      <c r="D191" s="44" t="s">
        <v>39</v>
      </c>
      <c r="E191" s="25" t="s">
        <v>5</v>
      </c>
      <c r="F191" s="81">
        <v>241</v>
      </c>
      <c r="G191" s="102"/>
      <c r="H191" s="102">
        <f t="shared" si="19"/>
        <v>0</v>
      </c>
    </row>
    <row r="192" spans="2:8" ht="24.75" customHeight="1">
      <c r="B192" s="436">
        <v>9</v>
      </c>
      <c r="C192" s="438" t="s">
        <v>40</v>
      </c>
      <c r="D192" s="44" t="s">
        <v>41</v>
      </c>
      <c r="E192" s="25" t="s">
        <v>10</v>
      </c>
      <c r="F192" s="81">
        <v>23</v>
      </c>
      <c r="G192" s="102"/>
      <c r="H192" s="102">
        <f t="shared" si="19"/>
        <v>0</v>
      </c>
    </row>
    <row r="193" spans="2:8" ht="24.75" customHeight="1">
      <c r="B193" s="132"/>
      <c r="C193" s="466" t="s">
        <v>655</v>
      </c>
      <c r="D193" s="371"/>
      <c r="E193" s="366"/>
      <c r="F193" s="367"/>
      <c r="G193" s="368"/>
      <c r="H193" s="363"/>
    </row>
    <row r="194" spans="2:8" ht="24.75" customHeight="1">
      <c r="B194" s="436">
        <v>1</v>
      </c>
      <c r="C194" s="146" t="s">
        <v>28</v>
      </c>
      <c r="D194" s="346" t="s">
        <v>1</v>
      </c>
      <c r="E194" s="25" t="s">
        <v>2</v>
      </c>
      <c r="F194" s="81">
        <v>12</v>
      </c>
      <c r="G194" s="102"/>
      <c r="H194" s="102">
        <f t="shared" ref="H194:H202" si="20">F194*G194</f>
        <v>0</v>
      </c>
    </row>
    <row r="195" spans="2:8" ht="63.75">
      <c r="B195" s="436">
        <v>2</v>
      </c>
      <c r="C195" s="146" t="s">
        <v>458</v>
      </c>
      <c r="D195" s="346" t="s">
        <v>30</v>
      </c>
      <c r="E195" s="25" t="s">
        <v>5</v>
      </c>
      <c r="F195" s="81">
        <v>39</v>
      </c>
      <c r="G195" s="102"/>
      <c r="H195" s="102">
        <f t="shared" si="20"/>
        <v>0</v>
      </c>
    </row>
    <row r="196" spans="2:8" ht="51">
      <c r="B196" s="437">
        <v>3</v>
      </c>
      <c r="C196" s="146" t="s">
        <v>31</v>
      </c>
      <c r="D196" s="66" t="s">
        <v>168</v>
      </c>
      <c r="E196" s="25" t="s">
        <v>2</v>
      </c>
      <c r="F196" s="81">
        <v>8</v>
      </c>
      <c r="G196" s="102"/>
      <c r="H196" s="102">
        <f t="shared" si="20"/>
        <v>0</v>
      </c>
    </row>
    <row r="197" spans="2:8" ht="51">
      <c r="B197" s="437">
        <v>4</v>
      </c>
      <c r="C197" s="146" t="s">
        <v>33</v>
      </c>
      <c r="D197" s="66" t="s">
        <v>34</v>
      </c>
      <c r="E197" s="25" t="s">
        <v>2</v>
      </c>
      <c r="F197" s="81">
        <v>4.5</v>
      </c>
      <c r="G197" s="102"/>
      <c r="H197" s="102">
        <f t="shared" si="20"/>
        <v>0</v>
      </c>
    </row>
    <row r="198" spans="2:8" ht="38.25">
      <c r="B198" s="437">
        <v>5</v>
      </c>
      <c r="C198" s="146" t="s">
        <v>247</v>
      </c>
      <c r="D198" s="346" t="s">
        <v>35</v>
      </c>
      <c r="E198" s="25" t="s">
        <v>2</v>
      </c>
      <c r="F198" s="81">
        <v>2</v>
      </c>
      <c r="G198" s="102"/>
      <c r="H198" s="102">
        <f t="shared" si="20"/>
        <v>0</v>
      </c>
    </row>
    <row r="199" spans="2:8" ht="38.25">
      <c r="B199" s="437">
        <v>6</v>
      </c>
      <c r="C199" s="146" t="s">
        <v>36</v>
      </c>
      <c r="D199" s="346" t="s">
        <v>37</v>
      </c>
      <c r="E199" s="25" t="s">
        <v>2</v>
      </c>
      <c r="F199" s="81">
        <v>2</v>
      </c>
      <c r="G199" s="102"/>
      <c r="H199" s="102">
        <f t="shared" si="20"/>
        <v>0</v>
      </c>
    </row>
    <row r="200" spans="2:8" ht="38.25">
      <c r="B200" s="437">
        <v>7</v>
      </c>
      <c r="C200" s="438" t="s">
        <v>171</v>
      </c>
      <c r="D200" s="24" t="s">
        <v>662</v>
      </c>
      <c r="E200" s="25" t="s">
        <v>5</v>
      </c>
      <c r="F200" s="341">
        <v>39</v>
      </c>
      <c r="G200" s="102"/>
      <c r="H200" s="102">
        <f t="shared" si="20"/>
        <v>0</v>
      </c>
    </row>
    <row r="201" spans="2:8" ht="24.75" customHeight="1">
      <c r="B201" s="436">
        <v>8</v>
      </c>
      <c r="C201" s="438" t="s">
        <v>38</v>
      </c>
      <c r="D201" s="44" t="s">
        <v>39</v>
      </c>
      <c r="E201" s="25" t="s">
        <v>5</v>
      </c>
      <c r="F201" s="81">
        <v>39</v>
      </c>
      <c r="G201" s="102"/>
      <c r="H201" s="102">
        <f t="shared" si="20"/>
        <v>0</v>
      </c>
    </row>
    <row r="202" spans="2:8" ht="25.5">
      <c r="B202" s="436">
        <v>9</v>
      </c>
      <c r="C202" s="438" t="s">
        <v>40</v>
      </c>
      <c r="D202" s="44" t="s">
        <v>41</v>
      </c>
      <c r="E202" s="25" t="s">
        <v>10</v>
      </c>
      <c r="F202" s="81">
        <v>13</v>
      </c>
      <c r="G202" s="102"/>
      <c r="H202" s="102">
        <f t="shared" si="20"/>
        <v>0</v>
      </c>
    </row>
    <row r="203" spans="2:8" ht="24.75" customHeight="1">
      <c r="B203" s="132"/>
      <c r="C203" s="148" t="s">
        <v>663</v>
      </c>
      <c r="D203" s="365"/>
      <c r="E203" s="366"/>
      <c r="F203" s="367"/>
      <c r="G203" s="368"/>
      <c r="H203" s="363"/>
    </row>
    <row r="204" spans="2:8" ht="89.25">
      <c r="B204" s="436">
        <v>1</v>
      </c>
      <c r="C204" s="146" t="s">
        <v>28</v>
      </c>
      <c r="D204" s="346" t="s">
        <v>1</v>
      </c>
      <c r="E204" s="25" t="s">
        <v>2</v>
      </c>
      <c r="F204" s="81">
        <v>3.3</v>
      </c>
      <c r="G204" s="102"/>
      <c r="H204" s="102">
        <f>F204*G204</f>
        <v>0</v>
      </c>
    </row>
    <row r="205" spans="2:8" ht="63.75">
      <c r="B205" s="436">
        <v>2</v>
      </c>
      <c r="C205" s="146" t="s">
        <v>459</v>
      </c>
      <c r="D205" s="346" t="s">
        <v>30</v>
      </c>
      <c r="E205" s="25" t="s">
        <v>5</v>
      </c>
      <c r="F205" s="81">
        <v>11</v>
      </c>
      <c r="G205" s="102"/>
      <c r="H205" s="102">
        <f t="shared" ref="H205:H207" si="21">F205*G205</f>
        <v>0</v>
      </c>
    </row>
    <row r="206" spans="2:8" ht="38.25">
      <c r="B206" s="437">
        <v>3</v>
      </c>
      <c r="C206" s="146" t="s">
        <v>189</v>
      </c>
      <c r="D206" s="346" t="s">
        <v>35</v>
      </c>
      <c r="E206" s="25" t="s">
        <v>2</v>
      </c>
      <c r="F206" s="81">
        <v>2.2000000000000002</v>
      </c>
      <c r="G206" s="102"/>
      <c r="H206" s="102">
        <f t="shared" si="21"/>
        <v>0</v>
      </c>
    </row>
    <row r="207" spans="2:8" ht="38.25">
      <c r="B207" s="437">
        <v>4</v>
      </c>
      <c r="C207" s="143" t="s">
        <v>173</v>
      </c>
      <c r="D207" s="11" t="s">
        <v>194</v>
      </c>
      <c r="E207" s="342" t="s">
        <v>174</v>
      </c>
      <c r="F207" s="341">
        <v>11</v>
      </c>
      <c r="G207" s="343"/>
      <c r="H207" s="102">
        <f t="shared" si="21"/>
        <v>0</v>
      </c>
    </row>
    <row r="208" spans="2:8" ht="24.75" customHeight="1">
      <c r="B208" s="468"/>
      <c r="C208" s="469" t="s">
        <v>499</v>
      </c>
      <c r="D208" s="470"/>
      <c r="E208" s="471"/>
      <c r="F208" s="472"/>
      <c r="G208" s="473"/>
      <c r="H208" s="474"/>
    </row>
    <row r="209" spans="2:8" ht="24.75" customHeight="1">
      <c r="B209" s="436">
        <v>1</v>
      </c>
      <c r="C209" s="147" t="s">
        <v>454</v>
      </c>
      <c r="D209" s="379" t="s">
        <v>274</v>
      </c>
      <c r="E209" s="25" t="s">
        <v>5</v>
      </c>
      <c r="F209" s="81">
        <v>190</v>
      </c>
      <c r="G209" s="102"/>
      <c r="H209" s="102">
        <f>F209*G209</f>
        <v>0</v>
      </c>
    </row>
    <row r="210" spans="2:8" ht="24.75" customHeight="1">
      <c r="B210" s="475"/>
      <c r="C210" s="476" t="s">
        <v>664</v>
      </c>
      <c r="D210" s="477"/>
      <c r="E210" s="478"/>
      <c r="F210" s="479"/>
      <c r="G210" s="480"/>
      <c r="H210" s="481"/>
    </row>
    <row r="211" spans="2:8" ht="51">
      <c r="B211" s="482">
        <v>1</v>
      </c>
      <c r="C211" s="147" t="s">
        <v>461</v>
      </c>
      <c r="D211" s="26" t="s">
        <v>183</v>
      </c>
      <c r="E211" s="16" t="s">
        <v>5</v>
      </c>
      <c r="F211" s="483">
        <v>65</v>
      </c>
      <c r="G211" s="484"/>
      <c r="H211" s="102">
        <f>F211*G211</f>
        <v>0</v>
      </c>
    </row>
    <row r="212" spans="2:8" ht="24.75" customHeight="1">
      <c r="B212" s="485"/>
      <c r="C212" s="486" t="s">
        <v>195</v>
      </c>
      <c r="D212" s="487"/>
      <c r="E212" s="488"/>
      <c r="F212" s="489"/>
      <c r="G212" s="490"/>
      <c r="H212" s="170"/>
    </row>
    <row r="213" spans="2:8" ht="25.5">
      <c r="B213" s="482">
        <v>1</v>
      </c>
      <c r="C213" s="147" t="s">
        <v>462</v>
      </c>
      <c r="D213" s="44" t="s">
        <v>460</v>
      </c>
      <c r="E213" s="23" t="s">
        <v>163</v>
      </c>
      <c r="F213" s="80">
        <v>2</v>
      </c>
      <c r="G213" s="101"/>
      <c r="H213" s="102">
        <f>F213*G213</f>
        <v>0</v>
      </c>
    </row>
    <row r="214" spans="2:8" ht="24.75" customHeight="1">
      <c r="B214" s="485"/>
      <c r="C214" s="491" t="s">
        <v>452</v>
      </c>
      <c r="D214" s="487"/>
      <c r="E214" s="488"/>
      <c r="F214" s="489"/>
      <c r="G214" s="490"/>
      <c r="H214" s="170"/>
    </row>
    <row r="215" spans="2:8" ht="24.75" customHeight="1">
      <c r="B215" s="492">
        <v>1</v>
      </c>
      <c r="C215" s="493" t="s">
        <v>193</v>
      </c>
      <c r="D215" s="66" t="s">
        <v>270</v>
      </c>
      <c r="E215" s="206" t="s">
        <v>5</v>
      </c>
      <c r="F215" s="390">
        <v>260</v>
      </c>
      <c r="G215" s="391"/>
      <c r="H215" s="102">
        <f>F215*G215</f>
        <v>0</v>
      </c>
    </row>
    <row r="216" spans="2:8" ht="24.75" customHeight="1">
      <c r="B216" s="494"/>
      <c r="C216" s="495" t="s">
        <v>471</v>
      </c>
      <c r="D216" s="59"/>
      <c r="E216" s="60"/>
      <c r="F216" s="167"/>
      <c r="G216" s="171"/>
      <c r="H216" s="452"/>
    </row>
    <row r="217" spans="2:8" ht="24.75" customHeight="1">
      <c r="B217" s="492">
        <v>1</v>
      </c>
      <c r="C217" s="379" t="s">
        <v>472</v>
      </c>
      <c r="D217" s="183" t="s">
        <v>504</v>
      </c>
      <c r="E217" s="206" t="s">
        <v>44</v>
      </c>
      <c r="F217" s="390">
        <v>3</v>
      </c>
      <c r="G217" s="391"/>
      <c r="H217" s="102">
        <f>F217*G217</f>
        <v>0</v>
      </c>
    </row>
    <row r="218" spans="2:8" ht="24.75" customHeight="1">
      <c r="B218" s="496"/>
      <c r="C218" s="495" t="s">
        <v>475</v>
      </c>
      <c r="D218" s="497"/>
      <c r="E218" s="498"/>
      <c r="F218" s="499"/>
      <c r="G218" s="500"/>
      <c r="H218" s="452"/>
    </row>
    <row r="219" spans="2:8" ht="24.75" customHeight="1">
      <c r="B219" s="492">
        <v>1</v>
      </c>
      <c r="C219" s="379" t="s">
        <v>476</v>
      </c>
      <c r="D219" s="501" t="s">
        <v>505</v>
      </c>
      <c r="E219" s="206" t="s">
        <v>163</v>
      </c>
      <c r="F219" s="390">
        <v>15</v>
      </c>
      <c r="G219" s="391"/>
      <c r="H219" s="102">
        <f>F219*G219</f>
        <v>0</v>
      </c>
    </row>
    <row r="220" spans="2:8" ht="24.75" customHeight="1">
      <c r="B220" s="502"/>
      <c r="C220" s="503" t="s">
        <v>525</v>
      </c>
      <c r="D220" s="504"/>
      <c r="E220" s="505"/>
      <c r="F220" s="506"/>
      <c r="G220" s="507"/>
      <c r="H220" s="444">
        <f>SUM(H149:H219)</f>
        <v>0</v>
      </c>
    </row>
    <row r="221" spans="2:8" ht="24.75" customHeight="1">
      <c r="B221" s="445" t="s">
        <v>540</v>
      </c>
      <c r="C221" s="508" t="s">
        <v>526</v>
      </c>
      <c r="D221" s="345"/>
      <c r="E221" s="206"/>
      <c r="F221" s="390"/>
      <c r="G221" s="391"/>
      <c r="H221" s="102"/>
    </row>
    <row r="222" spans="2:8" ht="24.75" customHeight="1">
      <c r="B222" s="133"/>
      <c r="C222" s="150" t="s">
        <v>45</v>
      </c>
      <c r="D222" s="40"/>
      <c r="E222" s="41"/>
      <c r="F222" s="99"/>
      <c r="G222" s="107"/>
      <c r="H222" s="108"/>
    </row>
    <row r="223" spans="2:8" ht="38.25">
      <c r="B223" s="131">
        <v>1</v>
      </c>
      <c r="C223" s="67" t="s">
        <v>46</v>
      </c>
      <c r="D223" s="11" t="s">
        <v>47</v>
      </c>
      <c r="E223" s="30" t="s">
        <v>48</v>
      </c>
      <c r="F223" s="83">
        <v>431</v>
      </c>
      <c r="G223" s="109"/>
      <c r="H223" s="110">
        <f>F223*G223</f>
        <v>0</v>
      </c>
    </row>
    <row r="224" spans="2:8" ht="38.25">
      <c r="B224" s="131">
        <v>2</v>
      </c>
      <c r="C224" s="67" t="s">
        <v>49</v>
      </c>
      <c r="D224" s="11" t="s">
        <v>50</v>
      </c>
      <c r="E224" s="30" t="s">
        <v>48</v>
      </c>
      <c r="F224" s="83">
        <v>1292</v>
      </c>
      <c r="G224" s="109"/>
      <c r="H224" s="110">
        <f t="shared" ref="H224:H231" si="22">F224*G224</f>
        <v>0</v>
      </c>
    </row>
    <row r="225" spans="2:8" ht="38.25">
      <c r="B225" s="134">
        <v>3</v>
      </c>
      <c r="C225" s="11" t="s">
        <v>51</v>
      </c>
      <c r="D225" s="11" t="s">
        <v>52</v>
      </c>
      <c r="E225" s="30" t="s">
        <v>48</v>
      </c>
      <c r="F225" s="84">
        <v>3155</v>
      </c>
      <c r="G225" s="109"/>
      <c r="H225" s="110">
        <f t="shared" si="22"/>
        <v>0</v>
      </c>
    </row>
    <row r="226" spans="2:8" ht="38.25">
      <c r="B226" s="134">
        <v>4</v>
      </c>
      <c r="C226" s="31" t="s">
        <v>53</v>
      </c>
      <c r="D226" s="31" t="s">
        <v>54</v>
      </c>
      <c r="E226" s="30" t="s">
        <v>48</v>
      </c>
      <c r="F226" s="84">
        <v>1116</v>
      </c>
      <c r="G226" s="109"/>
      <c r="H226" s="110">
        <f t="shared" si="22"/>
        <v>0</v>
      </c>
    </row>
    <row r="227" spans="2:8" ht="25.5">
      <c r="B227" s="134">
        <v>5</v>
      </c>
      <c r="C227" s="6" t="s">
        <v>55</v>
      </c>
      <c r="D227" s="6" t="s">
        <v>56</v>
      </c>
      <c r="E227" s="5" t="s">
        <v>48</v>
      </c>
      <c r="F227" s="85">
        <v>916</v>
      </c>
      <c r="G227" s="111"/>
      <c r="H227" s="112">
        <f t="shared" si="22"/>
        <v>0</v>
      </c>
    </row>
    <row r="228" spans="2:8" ht="24.75" customHeight="1">
      <c r="B228" s="227">
        <v>6</v>
      </c>
      <c r="C228" s="228" t="s">
        <v>57</v>
      </c>
      <c r="D228" s="228" t="s">
        <v>58</v>
      </c>
      <c r="E228" s="229" t="s">
        <v>48</v>
      </c>
      <c r="F228" s="85">
        <v>321</v>
      </c>
      <c r="G228" s="214"/>
      <c r="H228" s="219">
        <f t="shared" si="22"/>
        <v>0</v>
      </c>
    </row>
    <row r="229" spans="2:8" ht="63.75">
      <c r="B229" s="134">
        <v>7</v>
      </c>
      <c r="C229" s="151" t="s">
        <v>59</v>
      </c>
      <c r="D229" s="6" t="s">
        <v>60</v>
      </c>
      <c r="E229" s="5" t="s">
        <v>61</v>
      </c>
      <c r="F229" s="86">
        <v>2330</v>
      </c>
      <c r="G229" s="92"/>
      <c r="H229" s="112">
        <f t="shared" si="22"/>
        <v>0</v>
      </c>
    </row>
    <row r="230" spans="2:8" ht="25.5">
      <c r="B230" s="134">
        <v>8</v>
      </c>
      <c r="C230" s="6" t="s">
        <v>62</v>
      </c>
      <c r="D230" s="6" t="s">
        <v>63</v>
      </c>
      <c r="E230" s="5" t="s">
        <v>64</v>
      </c>
      <c r="F230" s="86">
        <v>786</v>
      </c>
      <c r="G230" s="111"/>
      <c r="H230" s="112">
        <f t="shared" si="22"/>
        <v>0</v>
      </c>
    </row>
    <row r="231" spans="2:8" ht="25.5">
      <c r="B231" s="134">
        <v>9</v>
      </c>
      <c r="C231" s="6" t="s">
        <v>65</v>
      </c>
      <c r="D231" s="6" t="s">
        <v>66</v>
      </c>
      <c r="E231" s="5" t="s">
        <v>44</v>
      </c>
      <c r="F231" s="86">
        <v>24</v>
      </c>
      <c r="G231" s="111"/>
      <c r="H231" s="112">
        <f t="shared" si="22"/>
        <v>0</v>
      </c>
    </row>
    <row r="232" spans="2:8" ht="24.75" customHeight="1">
      <c r="B232" s="135"/>
      <c r="C232" s="152" t="s">
        <v>527</v>
      </c>
      <c r="D232" s="96"/>
      <c r="E232" s="95"/>
      <c r="F232" s="126"/>
      <c r="G232" s="113"/>
      <c r="H232" s="114">
        <f>SUM(H223:H231)</f>
        <v>0</v>
      </c>
    </row>
    <row r="233" spans="2:8" ht="24.75" customHeight="1">
      <c r="B233" s="509"/>
      <c r="C233" s="150" t="s">
        <v>67</v>
      </c>
      <c r="D233" s="510"/>
      <c r="E233" s="511"/>
      <c r="F233" s="87"/>
      <c r="G233" s="512"/>
      <c r="H233" s="513"/>
    </row>
    <row r="234" spans="2:8" ht="51">
      <c r="B234" s="136">
        <v>1</v>
      </c>
      <c r="C234" s="6" t="s">
        <v>68</v>
      </c>
      <c r="D234" s="6" t="s">
        <v>69</v>
      </c>
      <c r="E234" s="7" t="s">
        <v>70</v>
      </c>
      <c r="F234" s="77">
        <v>1159</v>
      </c>
      <c r="G234" s="214"/>
      <c r="H234" s="112">
        <f>F234*G234</f>
        <v>0</v>
      </c>
    </row>
    <row r="235" spans="2:8" ht="63.75">
      <c r="B235" s="136">
        <v>2</v>
      </c>
      <c r="C235" s="6" t="s">
        <v>71</v>
      </c>
      <c r="D235" s="6" t="s">
        <v>72</v>
      </c>
      <c r="E235" s="7" t="s">
        <v>61</v>
      </c>
      <c r="F235" s="77">
        <v>7496</v>
      </c>
      <c r="G235" s="111"/>
      <c r="H235" s="112">
        <f>F235*G235</f>
        <v>0</v>
      </c>
    </row>
    <row r="236" spans="2:8" ht="38.25">
      <c r="B236" s="137">
        <v>3</v>
      </c>
      <c r="C236" s="8" t="s">
        <v>73</v>
      </c>
      <c r="D236" s="8" t="s">
        <v>74</v>
      </c>
      <c r="E236" s="7" t="s">
        <v>61</v>
      </c>
      <c r="F236" s="77">
        <v>5526</v>
      </c>
      <c r="G236" s="111"/>
      <c r="H236" s="112">
        <f>F236*G236</f>
        <v>0</v>
      </c>
    </row>
    <row r="237" spans="2:8" ht="38.25">
      <c r="B237" s="137">
        <v>4</v>
      </c>
      <c r="C237" s="8" t="s">
        <v>75</v>
      </c>
      <c r="D237" s="8" t="s">
        <v>76</v>
      </c>
      <c r="E237" s="7" t="s">
        <v>61</v>
      </c>
      <c r="F237" s="77">
        <v>14992</v>
      </c>
      <c r="G237" s="111"/>
      <c r="H237" s="112">
        <f>F237*G237</f>
        <v>0</v>
      </c>
    </row>
    <row r="238" spans="2:8" ht="24.75" customHeight="1">
      <c r="B238" s="514"/>
      <c r="C238" s="515" t="s">
        <v>528</v>
      </c>
      <c r="D238" s="516"/>
      <c r="E238" s="516"/>
      <c r="F238" s="128"/>
      <c r="G238" s="517"/>
      <c r="H238" s="518">
        <f>SUM(H234:H237)</f>
        <v>0</v>
      </c>
    </row>
    <row r="239" spans="2:8" ht="24.75" customHeight="1">
      <c r="B239" s="138"/>
      <c r="C239" s="153" t="s">
        <v>77</v>
      </c>
      <c r="D239" s="49"/>
      <c r="E239" s="50"/>
      <c r="F239" s="127"/>
      <c r="G239" s="115"/>
      <c r="H239" s="116"/>
    </row>
    <row r="240" spans="2:8" ht="51">
      <c r="B240" s="137">
        <v>1</v>
      </c>
      <c r="C240" s="12" t="s">
        <v>78</v>
      </c>
      <c r="D240" s="12" t="s">
        <v>79</v>
      </c>
      <c r="E240" s="28" t="s">
        <v>48</v>
      </c>
      <c r="F240" s="88">
        <v>2401</v>
      </c>
      <c r="G240" s="214"/>
      <c r="H240" s="110">
        <f>F240*G240</f>
        <v>0</v>
      </c>
    </row>
    <row r="241" spans="2:8" ht="38.25">
      <c r="B241" s="139">
        <v>2</v>
      </c>
      <c r="C241" s="29" t="s">
        <v>80</v>
      </c>
      <c r="D241" s="29" t="s">
        <v>81</v>
      </c>
      <c r="E241" s="28" t="s">
        <v>48</v>
      </c>
      <c r="F241" s="285">
        <v>517</v>
      </c>
      <c r="G241" s="109"/>
      <c r="H241" s="110">
        <f t="shared" ref="H241:H253" si="23">F241*G241</f>
        <v>0</v>
      </c>
    </row>
    <row r="242" spans="2:8" ht="25.5">
      <c r="B242" s="137">
        <v>3</v>
      </c>
      <c r="C242" s="8" t="s">
        <v>22</v>
      </c>
      <c r="D242" s="8" t="s">
        <v>7</v>
      </c>
      <c r="E242" s="10" t="s">
        <v>48</v>
      </c>
      <c r="F242" s="89">
        <v>12</v>
      </c>
      <c r="G242" s="214"/>
      <c r="H242" s="112">
        <f t="shared" si="23"/>
        <v>0</v>
      </c>
    </row>
    <row r="243" spans="2:8" ht="51">
      <c r="B243" s="139">
        <v>4</v>
      </c>
      <c r="C243" s="9" t="s">
        <v>82</v>
      </c>
      <c r="D243" s="9" t="s">
        <v>24</v>
      </c>
      <c r="E243" s="10" t="s">
        <v>64</v>
      </c>
      <c r="F243" s="90">
        <v>1422</v>
      </c>
      <c r="G243" s="214"/>
      <c r="H243" s="112">
        <f t="shared" si="23"/>
        <v>0</v>
      </c>
    </row>
    <row r="244" spans="2:8" ht="38.25">
      <c r="B244" s="137">
        <v>5</v>
      </c>
      <c r="C244" s="11" t="s">
        <v>83</v>
      </c>
      <c r="D244" s="11" t="s">
        <v>84</v>
      </c>
      <c r="E244" s="10" t="s">
        <v>61</v>
      </c>
      <c r="F244" s="90">
        <v>129</v>
      </c>
      <c r="G244" s="111"/>
      <c r="H244" s="112">
        <f t="shared" si="23"/>
        <v>0</v>
      </c>
    </row>
    <row r="245" spans="2:8" ht="38.25">
      <c r="B245" s="139">
        <v>6</v>
      </c>
      <c r="C245" s="11" t="s">
        <v>85</v>
      </c>
      <c r="D245" s="11" t="s">
        <v>86</v>
      </c>
      <c r="E245" s="10" t="s">
        <v>48</v>
      </c>
      <c r="F245" s="90">
        <v>26</v>
      </c>
      <c r="G245" s="214"/>
      <c r="H245" s="112">
        <f t="shared" si="23"/>
        <v>0</v>
      </c>
    </row>
    <row r="246" spans="2:8" ht="63.75">
      <c r="B246" s="137">
        <v>7</v>
      </c>
      <c r="C246" s="9" t="s">
        <v>87</v>
      </c>
      <c r="D246" s="9" t="s">
        <v>88</v>
      </c>
      <c r="E246" s="10" t="s">
        <v>61</v>
      </c>
      <c r="F246" s="91">
        <v>493</v>
      </c>
      <c r="G246" s="92"/>
      <c r="H246" s="112">
        <f t="shared" si="23"/>
        <v>0</v>
      </c>
    </row>
    <row r="247" spans="2:8" ht="51">
      <c r="B247" s="139">
        <v>8</v>
      </c>
      <c r="C247" s="9" t="s">
        <v>89</v>
      </c>
      <c r="D247" s="9" t="s">
        <v>90</v>
      </c>
      <c r="E247" s="10" t="s">
        <v>61</v>
      </c>
      <c r="F247" s="90">
        <v>50</v>
      </c>
      <c r="G247" s="215"/>
      <c r="H247" s="112">
        <f t="shared" si="23"/>
        <v>0</v>
      </c>
    </row>
    <row r="248" spans="2:8" ht="24.75" customHeight="1">
      <c r="B248" s="137">
        <v>9</v>
      </c>
      <c r="C248" s="216" t="s">
        <v>91</v>
      </c>
      <c r="D248" s="216" t="s">
        <v>92</v>
      </c>
      <c r="E248" s="217" t="s">
        <v>44</v>
      </c>
      <c r="F248" s="218">
        <v>42</v>
      </c>
      <c r="G248" s="214"/>
      <c r="H248" s="219">
        <f t="shared" si="23"/>
        <v>0</v>
      </c>
    </row>
    <row r="249" spans="2:8" ht="25.5">
      <c r="B249" s="139">
        <v>10</v>
      </c>
      <c r="C249" s="9" t="s">
        <v>93</v>
      </c>
      <c r="D249" s="9" t="s">
        <v>94</v>
      </c>
      <c r="E249" s="13" t="s">
        <v>64</v>
      </c>
      <c r="F249" s="90">
        <v>112</v>
      </c>
      <c r="G249" s="117"/>
      <c r="H249" s="112">
        <f t="shared" si="23"/>
        <v>0</v>
      </c>
    </row>
    <row r="250" spans="2:8" ht="24.75" customHeight="1">
      <c r="B250" s="137">
        <v>11</v>
      </c>
      <c r="C250" s="12" t="s">
        <v>95</v>
      </c>
      <c r="D250" s="12" t="s">
        <v>96</v>
      </c>
      <c r="E250" s="10" t="s">
        <v>44</v>
      </c>
      <c r="F250" s="90">
        <v>32</v>
      </c>
      <c r="G250" s="117"/>
      <c r="H250" s="112">
        <f t="shared" si="23"/>
        <v>0</v>
      </c>
    </row>
    <row r="251" spans="2:8" ht="25.5">
      <c r="B251" s="139">
        <v>12</v>
      </c>
      <c r="C251" s="12" t="s">
        <v>97</v>
      </c>
      <c r="D251" s="12" t="s">
        <v>98</v>
      </c>
      <c r="E251" s="10" t="s">
        <v>44</v>
      </c>
      <c r="F251" s="90">
        <v>9</v>
      </c>
      <c r="G251" s="117"/>
      <c r="H251" s="112">
        <f t="shared" si="23"/>
        <v>0</v>
      </c>
    </row>
    <row r="252" spans="2:8" ht="24.75" customHeight="1">
      <c r="B252" s="137">
        <v>13</v>
      </c>
      <c r="C252" s="12" t="s">
        <v>99</v>
      </c>
      <c r="D252" s="12" t="s">
        <v>100</v>
      </c>
      <c r="E252" s="10" t="s">
        <v>44</v>
      </c>
      <c r="F252" s="90">
        <v>8</v>
      </c>
      <c r="G252" s="117"/>
      <c r="H252" s="112">
        <f t="shared" si="23"/>
        <v>0</v>
      </c>
    </row>
    <row r="253" spans="2:8" ht="25.5">
      <c r="B253" s="139">
        <v>14</v>
      </c>
      <c r="C253" s="12" t="s">
        <v>101</v>
      </c>
      <c r="D253" s="12" t="s">
        <v>102</v>
      </c>
      <c r="E253" s="10" t="s">
        <v>44</v>
      </c>
      <c r="F253" s="93">
        <v>2</v>
      </c>
      <c r="G253" s="118"/>
      <c r="H253" s="112">
        <f t="shared" si="23"/>
        <v>0</v>
      </c>
    </row>
    <row r="254" spans="2:8" ht="24.75" customHeight="1">
      <c r="B254" s="140"/>
      <c r="C254" s="154" t="s">
        <v>529</v>
      </c>
      <c r="D254" s="37"/>
      <c r="E254" s="38"/>
      <c r="F254" s="94"/>
      <c r="G254" s="119"/>
      <c r="H254" s="120">
        <f>SUM(H240:H253)</f>
        <v>0</v>
      </c>
    </row>
    <row r="255" spans="2:8" ht="24.75" customHeight="1">
      <c r="B255" s="141"/>
      <c r="C255" s="155" t="s">
        <v>530</v>
      </c>
      <c r="D255" s="97"/>
      <c r="E255" s="98"/>
      <c r="F255" s="100"/>
      <c r="G255" s="121"/>
      <c r="H255" s="122">
        <f>H254+H238+H232</f>
        <v>0</v>
      </c>
    </row>
    <row r="256" spans="2:8" ht="24.75" customHeight="1">
      <c r="B256" s="187" t="s">
        <v>541</v>
      </c>
      <c r="C256" s="519" t="s">
        <v>532</v>
      </c>
      <c r="D256" s="520"/>
      <c r="E256" s="521"/>
      <c r="F256" s="522"/>
      <c r="G256" s="254"/>
      <c r="H256" s="523"/>
    </row>
    <row r="257" spans="2:8" ht="24.75" customHeight="1">
      <c r="B257" s="524"/>
      <c r="C257" s="525" t="s">
        <v>255</v>
      </c>
      <c r="D257" s="526"/>
      <c r="E257" s="527"/>
      <c r="F257" s="528"/>
      <c r="G257" s="529"/>
      <c r="H257" s="530"/>
    </row>
    <row r="258" spans="2:8" ht="24.75" customHeight="1">
      <c r="B258" s="531"/>
      <c r="C258" s="532" t="s">
        <v>103</v>
      </c>
      <c r="D258" s="533"/>
      <c r="E258" s="534"/>
      <c r="F258" s="535"/>
      <c r="G258" s="536"/>
      <c r="H258" s="537"/>
    </row>
    <row r="259" spans="2:8" ht="114.75">
      <c r="B259" s="538">
        <v>1</v>
      </c>
      <c r="C259" s="147" t="s">
        <v>104</v>
      </c>
      <c r="D259" s="539" t="s">
        <v>105</v>
      </c>
      <c r="E259" s="314" t="s">
        <v>44</v>
      </c>
      <c r="F259" s="81">
        <v>1</v>
      </c>
      <c r="G259" s="102"/>
      <c r="H259" s="102">
        <f>F259*G259</f>
        <v>0</v>
      </c>
    </row>
    <row r="260" spans="2:8" ht="38.25">
      <c r="B260" s="538">
        <v>2</v>
      </c>
      <c r="C260" s="147" t="s">
        <v>608</v>
      </c>
      <c r="D260" s="539" t="s">
        <v>607</v>
      </c>
      <c r="E260" s="314" t="s">
        <v>44</v>
      </c>
      <c r="F260" s="81">
        <v>1</v>
      </c>
      <c r="G260" s="102"/>
      <c r="H260" s="102">
        <f>F260*G260</f>
        <v>0</v>
      </c>
    </row>
    <row r="261" spans="2:8" ht="24.75" customHeight="1">
      <c r="B261" s="540"/>
      <c r="C261" s="541" t="s">
        <v>107</v>
      </c>
      <c r="D261" s="542"/>
      <c r="E261" s="542"/>
      <c r="F261" s="543"/>
      <c r="G261" s="544"/>
      <c r="H261" s="545"/>
    </row>
    <row r="262" spans="2:8" ht="24.75" customHeight="1">
      <c r="B262" s="546"/>
      <c r="C262" s="156" t="s">
        <v>254</v>
      </c>
      <c r="D262" s="547"/>
      <c r="E262" s="547"/>
      <c r="F262" s="367"/>
      <c r="G262" s="368"/>
      <c r="H262" s="363"/>
    </row>
    <row r="263" spans="2:8" ht="162.75" customHeight="1">
      <c r="B263" s="492">
        <v>1</v>
      </c>
      <c r="C263" s="438" t="s">
        <v>108</v>
      </c>
      <c r="D263" s="539" t="s">
        <v>109</v>
      </c>
      <c r="E263" s="206" t="s">
        <v>2</v>
      </c>
      <c r="F263" s="548">
        <f>4*124.052</f>
        <v>496.20800000000003</v>
      </c>
      <c r="G263" s="484"/>
      <c r="H263" s="102">
        <f t="shared" ref="H263:H326" si="24">F263*G263</f>
        <v>0</v>
      </c>
    </row>
    <row r="264" spans="2:8" ht="24.75" customHeight="1">
      <c r="B264" s="492">
        <v>2</v>
      </c>
      <c r="C264" s="147" t="s">
        <v>111</v>
      </c>
      <c r="D264" s="539" t="s">
        <v>112</v>
      </c>
      <c r="E264" s="237" t="s">
        <v>2</v>
      </c>
      <c r="F264" s="483">
        <f>F263</f>
        <v>496.20800000000003</v>
      </c>
      <c r="G264" s="484"/>
      <c r="H264" s="102">
        <f t="shared" si="24"/>
        <v>0</v>
      </c>
    </row>
    <row r="265" spans="2:8">
      <c r="B265" s="492">
        <v>3</v>
      </c>
      <c r="C265" s="438" t="s">
        <v>113</v>
      </c>
      <c r="D265" s="389" t="s">
        <v>114</v>
      </c>
      <c r="E265" s="206" t="s">
        <v>2</v>
      </c>
      <c r="F265" s="390">
        <f>0.15*124.052*2.9</f>
        <v>53.962620000000001</v>
      </c>
      <c r="G265" s="391"/>
      <c r="H265" s="102">
        <f t="shared" si="24"/>
        <v>0</v>
      </c>
    </row>
    <row r="266" spans="2:8" ht="24.75" customHeight="1">
      <c r="B266" s="546"/>
      <c r="C266" s="549" t="s">
        <v>115</v>
      </c>
      <c r="D266" s="547"/>
      <c r="E266" s="547"/>
      <c r="F266" s="367"/>
      <c r="G266" s="368"/>
      <c r="H266" s="363"/>
    </row>
    <row r="267" spans="2:8" ht="24.75" customHeight="1">
      <c r="B267" s="546"/>
      <c r="C267" s="156" t="s">
        <v>116</v>
      </c>
      <c r="D267" s="547"/>
      <c r="E267" s="547"/>
      <c r="F267" s="367"/>
      <c r="G267" s="368"/>
      <c r="H267" s="363"/>
    </row>
    <row r="268" spans="2:8" ht="153">
      <c r="B268" s="492">
        <v>1</v>
      </c>
      <c r="C268" s="438" t="s">
        <v>117</v>
      </c>
      <c r="D268" s="539" t="s">
        <v>118</v>
      </c>
      <c r="E268" s="206" t="s">
        <v>110</v>
      </c>
      <c r="F268" s="483">
        <v>416</v>
      </c>
      <c r="G268" s="391"/>
      <c r="H268" s="102">
        <f t="shared" si="24"/>
        <v>0</v>
      </c>
    </row>
    <row r="269" spans="2:8" ht="24.75" customHeight="1">
      <c r="B269" s="546"/>
      <c r="C269" s="156" t="s">
        <v>119</v>
      </c>
      <c r="D269" s="547"/>
      <c r="E269" s="547"/>
      <c r="F269" s="367"/>
      <c r="G269" s="368"/>
      <c r="H269" s="363"/>
    </row>
    <row r="270" spans="2:8" ht="153">
      <c r="B270" s="492">
        <v>2</v>
      </c>
      <c r="C270" s="438" t="s">
        <v>120</v>
      </c>
      <c r="D270" s="539" t="s">
        <v>118</v>
      </c>
      <c r="E270" s="206" t="s">
        <v>110</v>
      </c>
      <c r="F270" s="390">
        <v>425</v>
      </c>
      <c r="G270" s="391"/>
      <c r="H270" s="102">
        <f t="shared" si="24"/>
        <v>0</v>
      </c>
    </row>
    <row r="271" spans="2:8" ht="24.75" customHeight="1">
      <c r="B271" s="550"/>
      <c r="C271" s="156" t="s">
        <v>158</v>
      </c>
      <c r="D271" s="547"/>
      <c r="E271" s="547"/>
      <c r="F271" s="367"/>
      <c r="G271" s="368"/>
      <c r="H271" s="102"/>
    </row>
    <row r="272" spans="2:8" ht="153">
      <c r="B272" s="492">
        <v>3</v>
      </c>
      <c r="C272" s="438" t="s">
        <v>121</v>
      </c>
      <c r="D272" s="539" t="s">
        <v>118</v>
      </c>
      <c r="E272" s="206" t="s">
        <v>110</v>
      </c>
      <c r="F272" s="390">
        <v>113</v>
      </c>
      <c r="G272" s="391"/>
      <c r="H272" s="102">
        <f t="shared" si="24"/>
        <v>0</v>
      </c>
    </row>
    <row r="273" spans="2:8" ht="24.75" customHeight="1">
      <c r="B273" s="540"/>
      <c r="C273" s="541" t="s">
        <v>122</v>
      </c>
      <c r="D273" s="542"/>
      <c r="E273" s="542"/>
      <c r="F273" s="543"/>
      <c r="G273" s="544"/>
      <c r="H273" s="545"/>
    </row>
    <row r="274" spans="2:8" ht="24.75" customHeight="1">
      <c r="B274" s="546"/>
      <c r="C274" s="156" t="s">
        <v>123</v>
      </c>
      <c r="D274" s="547"/>
      <c r="E274" s="547"/>
      <c r="F274" s="367"/>
      <c r="G274" s="368"/>
      <c r="H274" s="363"/>
    </row>
    <row r="275" spans="2:8" ht="38.25">
      <c r="B275" s="492">
        <v>1</v>
      </c>
      <c r="C275" s="438" t="s">
        <v>124</v>
      </c>
      <c r="D275" s="539" t="s">
        <v>125</v>
      </c>
      <c r="E275" s="206" t="s">
        <v>2</v>
      </c>
      <c r="F275" s="390">
        <v>24</v>
      </c>
      <c r="G275" s="484"/>
      <c r="H275" s="102">
        <f t="shared" si="24"/>
        <v>0</v>
      </c>
    </row>
    <row r="276" spans="2:8" ht="24.75" customHeight="1">
      <c r="B276" s="546"/>
      <c r="C276" s="156" t="s">
        <v>126</v>
      </c>
      <c r="D276" s="547"/>
      <c r="E276" s="547"/>
      <c r="F276" s="367"/>
      <c r="G276" s="551"/>
      <c r="H276" s="363"/>
    </row>
    <row r="277" spans="2:8" ht="63.75">
      <c r="B277" s="552">
        <v>1</v>
      </c>
      <c r="C277" s="553" t="s">
        <v>127</v>
      </c>
      <c r="D277" s="554" t="s">
        <v>448</v>
      </c>
      <c r="E277" s="555" t="s">
        <v>128</v>
      </c>
      <c r="F277" s="556">
        <v>107</v>
      </c>
      <c r="G277" s="557"/>
      <c r="H277" s="327">
        <f t="shared" si="24"/>
        <v>0</v>
      </c>
    </row>
    <row r="278" spans="2:8" ht="63.75">
      <c r="B278" s="492">
        <v>2</v>
      </c>
      <c r="C278" s="558" t="s">
        <v>129</v>
      </c>
      <c r="D278" s="71" t="s">
        <v>448</v>
      </c>
      <c r="E278" s="206" t="s">
        <v>2</v>
      </c>
      <c r="F278" s="390">
        <v>187</v>
      </c>
      <c r="G278" s="484"/>
      <c r="H278" s="102">
        <f t="shared" si="24"/>
        <v>0</v>
      </c>
    </row>
    <row r="279" spans="2:8" ht="24.75" customHeight="1">
      <c r="B279" s="546"/>
      <c r="C279" s="549" t="s">
        <v>130</v>
      </c>
      <c r="D279" s="547"/>
      <c r="E279" s="547"/>
      <c r="F279" s="367"/>
      <c r="G279" s="368"/>
      <c r="H279" s="363"/>
    </row>
    <row r="280" spans="2:8" ht="24.75" customHeight="1">
      <c r="B280" s="559"/>
      <c r="C280" s="560" t="s">
        <v>131</v>
      </c>
      <c r="D280" s="533"/>
      <c r="E280" s="533"/>
      <c r="F280" s="561"/>
      <c r="G280" s="562"/>
      <c r="H280" s="459"/>
    </row>
    <row r="281" spans="2:8" ht="80.25" customHeight="1">
      <c r="B281" s="492">
        <v>1</v>
      </c>
      <c r="C281" s="438" t="s">
        <v>132</v>
      </c>
      <c r="D281" s="539" t="s">
        <v>133</v>
      </c>
      <c r="E281" s="206" t="s">
        <v>134</v>
      </c>
      <c r="F281" s="390">
        <f>201.35*124.052</f>
        <v>24977.870200000001</v>
      </c>
      <c r="G281" s="391"/>
      <c r="H281" s="102">
        <f t="shared" si="24"/>
        <v>0</v>
      </c>
    </row>
    <row r="282" spans="2:8" ht="24.75" customHeight="1">
      <c r="B282" s="546"/>
      <c r="C282" s="549" t="s">
        <v>135</v>
      </c>
      <c r="D282" s="547"/>
      <c r="E282" s="547"/>
      <c r="F282" s="367"/>
      <c r="G282" s="368"/>
      <c r="H282" s="363"/>
    </row>
    <row r="283" spans="2:8" ht="24.75" customHeight="1">
      <c r="B283" s="546"/>
      <c r="C283" s="156" t="s">
        <v>136</v>
      </c>
      <c r="D283" s="547"/>
      <c r="E283" s="547"/>
      <c r="F283" s="367"/>
      <c r="G283" s="368"/>
      <c r="H283" s="363"/>
    </row>
    <row r="284" spans="2:8" ht="38.25">
      <c r="B284" s="492">
        <v>1</v>
      </c>
      <c r="C284" s="438" t="s">
        <v>137</v>
      </c>
      <c r="D284" s="539" t="s">
        <v>138</v>
      </c>
      <c r="E284" s="206" t="s">
        <v>128</v>
      </c>
      <c r="F284" s="390">
        <f>0.6*124.052</f>
        <v>74.431200000000004</v>
      </c>
      <c r="G284" s="391"/>
      <c r="H284" s="102">
        <f t="shared" si="24"/>
        <v>0</v>
      </c>
    </row>
    <row r="285" spans="2:8" ht="51">
      <c r="B285" s="492">
        <v>2</v>
      </c>
      <c r="C285" s="438" t="s">
        <v>139</v>
      </c>
      <c r="D285" s="539" t="s">
        <v>140</v>
      </c>
      <c r="E285" s="206" t="s">
        <v>10</v>
      </c>
      <c r="F285" s="390">
        <f>0.43*124.052</f>
        <v>53.342359999999999</v>
      </c>
      <c r="G285" s="391"/>
      <c r="H285" s="102">
        <f t="shared" si="24"/>
        <v>0</v>
      </c>
    </row>
    <row r="286" spans="2:8" ht="38.25">
      <c r="B286" s="492">
        <v>3</v>
      </c>
      <c r="C286" s="438" t="s">
        <v>141</v>
      </c>
      <c r="D286" s="539" t="s">
        <v>142</v>
      </c>
      <c r="E286" s="206" t="s">
        <v>44</v>
      </c>
      <c r="F286" s="390">
        <v>62</v>
      </c>
      <c r="G286" s="391"/>
      <c r="H286" s="102">
        <f t="shared" si="24"/>
        <v>0</v>
      </c>
    </row>
    <row r="287" spans="2:8" ht="24.75" customHeight="1">
      <c r="B287" s="546"/>
      <c r="C287" s="563" t="s">
        <v>143</v>
      </c>
      <c r="D287" s="547"/>
      <c r="E287" s="564"/>
      <c r="F287" s="367"/>
      <c r="G287" s="368"/>
      <c r="H287" s="363"/>
    </row>
    <row r="288" spans="2:8" ht="24.75" customHeight="1">
      <c r="B288" s="492">
        <v>1</v>
      </c>
      <c r="C288" s="147" t="s">
        <v>144</v>
      </c>
      <c r="D288" s="539" t="s">
        <v>145</v>
      </c>
      <c r="E288" s="237" t="s">
        <v>2</v>
      </c>
      <c r="F288" s="483">
        <v>210</v>
      </c>
      <c r="G288" s="484"/>
      <c r="H288" s="102">
        <f t="shared" si="24"/>
        <v>0</v>
      </c>
    </row>
    <row r="289" spans="2:8" ht="24.75" customHeight="1">
      <c r="B289" s="492">
        <v>2</v>
      </c>
      <c r="C289" s="438" t="s">
        <v>146</v>
      </c>
      <c r="D289" s="539" t="s">
        <v>147</v>
      </c>
      <c r="E289" s="206" t="s">
        <v>2</v>
      </c>
      <c r="F289" s="390">
        <v>380</v>
      </c>
      <c r="G289" s="484"/>
      <c r="H289" s="102">
        <f t="shared" si="24"/>
        <v>0</v>
      </c>
    </row>
    <row r="290" spans="2:8" ht="24.75" customHeight="1">
      <c r="B290" s="492">
        <v>3</v>
      </c>
      <c r="C290" s="438" t="s">
        <v>463</v>
      </c>
      <c r="D290" s="539" t="s">
        <v>147</v>
      </c>
      <c r="E290" s="206" t="s">
        <v>2</v>
      </c>
      <c r="F290" s="390">
        <v>180</v>
      </c>
      <c r="G290" s="484"/>
      <c r="H290" s="102">
        <f t="shared" si="24"/>
        <v>0</v>
      </c>
    </row>
    <row r="291" spans="2:8" ht="24.75" customHeight="1">
      <c r="B291" s="546"/>
      <c r="C291" s="549" t="s">
        <v>149</v>
      </c>
      <c r="D291" s="547"/>
      <c r="E291" s="547"/>
      <c r="F291" s="367"/>
      <c r="G291" s="368"/>
      <c r="H291" s="363"/>
    </row>
    <row r="292" spans="2:8" ht="63.75">
      <c r="B292" s="492">
        <v>1</v>
      </c>
      <c r="C292" s="438" t="s">
        <v>150</v>
      </c>
      <c r="D292" s="539" t="s">
        <v>151</v>
      </c>
      <c r="E292" s="206" t="s">
        <v>110</v>
      </c>
      <c r="F292" s="390">
        <f>5.5*124.052</f>
        <v>682.28600000000006</v>
      </c>
      <c r="G292" s="391"/>
      <c r="H292" s="102">
        <f t="shared" si="24"/>
        <v>0</v>
      </c>
    </row>
    <row r="293" spans="2:8" ht="24.75" customHeight="1">
      <c r="B293" s="546"/>
      <c r="C293" s="549" t="s">
        <v>152</v>
      </c>
      <c r="D293" s="547"/>
      <c r="E293" s="547"/>
      <c r="F293" s="367"/>
      <c r="G293" s="368"/>
      <c r="H293" s="363"/>
    </row>
    <row r="294" spans="2:8" ht="38.25">
      <c r="B294" s="492">
        <v>1</v>
      </c>
      <c r="C294" s="438" t="s">
        <v>153</v>
      </c>
      <c r="D294" s="539" t="s">
        <v>154</v>
      </c>
      <c r="E294" s="206" t="s">
        <v>10</v>
      </c>
      <c r="F294" s="390">
        <f>12*4.1</f>
        <v>49.199999999999996</v>
      </c>
      <c r="G294" s="391"/>
      <c r="H294" s="102">
        <f t="shared" si="24"/>
        <v>0</v>
      </c>
    </row>
    <row r="295" spans="2:8" ht="24.75" customHeight="1">
      <c r="B295" s="565"/>
      <c r="C295" s="566" t="s">
        <v>253</v>
      </c>
      <c r="D295" s="567"/>
      <c r="E295" s="567"/>
      <c r="F295" s="568"/>
      <c r="G295" s="569"/>
      <c r="H295" s="570"/>
    </row>
    <row r="296" spans="2:8" ht="24.75" customHeight="1">
      <c r="B296" s="546"/>
      <c r="C296" s="571" t="s">
        <v>103</v>
      </c>
      <c r="D296" s="572"/>
      <c r="E296" s="572"/>
      <c r="F296" s="463"/>
      <c r="G296" s="464"/>
      <c r="H296" s="363"/>
    </row>
    <row r="297" spans="2:8" ht="114.75">
      <c r="B297" s="492">
        <v>1</v>
      </c>
      <c r="C297" s="438" t="s">
        <v>104</v>
      </c>
      <c r="D297" s="539" t="s">
        <v>105</v>
      </c>
      <c r="E297" s="314" t="s">
        <v>163</v>
      </c>
      <c r="F297" s="81">
        <v>1</v>
      </c>
      <c r="G297" s="102"/>
      <c r="H297" s="102">
        <f t="shared" si="24"/>
        <v>0</v>
      </c>
    </row>
    <row r="298" spans="2:8" ht="38.25">
      <c r="B298" s="492">
        <v>2</v>
      </c>
      <c r="C298" s="147" t="s">
        <v>608</v>
      </c>
      <c r="D298" s="539" t="s">
        <v>106</v>
      </c>
      <c r="E298" s="314" t="s">
        <v>163</v>
      </c>
      <c r="F298" s="81">
        <v>1</v>
      </c>
      <c r="G298" s="102"/>
      <c r="H298" s="102">
        <f t="shared" si="24"/>
        <v>0</v>
      </c>
    </row>
    <row r="299" spans="2:8" ht="24.75" customHeight="1">
      <c r="B299" s="546"/>
      <c r="C299" s="549" t="s">
        <v>107</v>
      </c>
      <c r="D299" s="547"/>
      <c r="E299" s="547"/>
      <c r="F299" s="367"/>
      <c r="G299" s="368"/>
      <c r="H299" s="363"/>
    </row>
    <row r="300" spans="2:8" ht="24.75" customHeight="1">
      <c r="B300" s="546"/>
      <c r="C300" s="156" t="s">
        <v>254</v>
      </c>
      <c r="D300" s="547"/>
      <c r="E300" s="547"/>
      <c r="F300" s="367"/>
      <c r="G300" s="368"/>
      <c r="H300" s="363"/>
    </row>
    <row r="301" spans="2:8" ht="175.5" customHeight="1">
      <c r="B301" s="492">
        <v>1</v>
      </c>
      <c r="C301" s="438" t="s">
        <v>108</v>
      </c>
      <c r="D301" s="539" t="s">
        <v>109</v>
      </c>
      <c r="E301" s="206" t="s">
        <v>2</v>
      </c>
      <c r="F301" s="390">
        <v>55</v>
      </c>
      <c r="G301" s="484"/>
      <c r="H301" s="102">
        <f t="shared" si="24"/>
        <v>0</v>
      </c>
    </row>
    <row r="302" spans="2:8" ht="24.75" customHeight="1">
      <c r="B302" s="492">
        <v>2</v>
      </c>
      <c r="C302" s="438" t="s">
        <v>111</v>
      </c>
      <c r="D302" s="539" t="s">
        <v>112</v>
      </c>
      <c r="E302" s="206" t="s">
        <v>2</v>
      </c>
      <c r="F302" s="390">
        <v>65</v>
      </c>
      <c r="G302" s="391"/>
      <c r="H302" s="102">
        <f t="shared" si="24"/>
        <v>0</v>
      </c>
    </row>
    <row r="303" spans="2:8">
      <c r="B303" s="492">
        <v>3</v>
      </c>
      <c r="C303" s="438" t="s">
        <v>113</v>
      </c>
      <c r="D303" s="573" t="s">
        <v>114</v>
      </c>
      <c r="E303" s="206" t="s">
        <v>2</v>
      </c>
      <c r="F303" s="390">
        <v>6</v>
      </c>
      <c r="G303" s="391"/>
      <c r="H303" s="102">
        <f t="shared" si="24"/>
        <v>0</v>
      </c>
    </row>
    <row r="304" spans="2:8" ht="24.75" customHeight="1">
      <c r="B304" s="540"/>
      <c r="C304" s="541" t="s">
        <v>115</v>
      </c>
      <c r="D304" s="542"/>
      <c r="E304" s="542"/>
      <c r="F304" s="543"/>
      <c r="G304" s="544"/>
      <c r="H304" s="545"/>
    </row>
    <row r="305" spans="2:8" ht="24.75" customHeight="1">
      <c r="B305" s="546"/>
      <c r="C305" s="156" t="s">
        <v>116</v>
      </c>
      <c r="D305" s="547"/>
      <c r="E305" s="547"/>
      <c r="F305" s="367"/>
      <c r="G305" s="368"/>
      <c r="H305" s="363"/>
    </row>
    <row r="306" spans="2:8" ht="153">
      <c r="B306" s="492">
        <v>1</v>
      </c>
      <c r="C306" s="438" t="s">
        <v>155</v>
      </c>
      <c r="D306" s="539" t="s">
        <v>118</v>
      </c>
      <c r="E306" s="206" t="s">
        <v>110</v>
      </c>
      <c r="F306" s="483">
        <v>58</v>
      </c>
      <c r="G306" s="391"/>
      <c r="H306" s="102">
        <f t="shared" si="24"/>
        <v>0</v>
      </c>
    </row>
    <row r="307" spans="2:8">
      <c r="B307" s="546"/>
      <c r="C307" s="156" t="s">
        <v>119</v>
      </c>
      <c r="D307" s="547"/>
      <c r="E307" s="547"/>
      <c r="F307" s="367"/>
      <c r="G307" s="368"/>
      <c r="H307" s="363"/>
    </row>
    <row r="308" spans="2:8" ht="24.75" customHeight="1">
      <c r="B308" s="492">
        <v>2</v>
      </c>
      <c r="C308" s="438" t="s">
        <v>120</v>
      </c>
      <c r="D308" s="539" t="s">
        <v>118</v>
      </c>
      <c r="E308" s="206" t="s">
        <v>110</v>
      </c>
      <c r="F308" s="390">
        <v>61</v>
      </c>
      <c r="G308" s="391"/>
      <c r="H308" s="102">
        <f t="shared" si="24"/>
        <v>0</v>
      </c>
    </row>
    <row r="309" spans="2:8" ht="24.75" customHeight="1">
      <c r="B309" s="546"/>
      <c r="C309" s="156" t="s">
        <v>159</v>
      </c>
      <c r="D309" s="547"/>
      <c r="E309" s="547"/>
      <c r="F309" s="367"/>
      <c r="G309" s="368"/>
      <c r="H309" s="363"/>
    </row>
    <row r="310" spans="2:8" ht="24.75" customHeight="1">
      <c r="B310" s="492">
        <v>3</v>
      </c>
      <c r="C310" s="438" t="s">
        <v>156</v>
      </c>
      <c r="D310" s="539" t="s">
        <v>118</v>
      </c>
      <c r="E310" s="206" t="s">
        <v>110</v>
      </c>
      <c r="F310" s="390">
        <v>13</v>
      </c>
      <c r="G310" s="391"/>
      <c r="H310" s="102">
        <f t="shared" si="24"/>
        <v>0</v>
      </c>
    </row>
    <row r="311" spans="2:8" ht="24.75" customHeight="1">
      <c r="B311" s="546"/>
      <c r="C311" s="549" t="s">
        <v>122</v>
      </c>
      <c r="D311" s="547"/>
      <c r="E311" s="547"/>
      <c r="F311" s="367"/>
      <c r="G311" s="368"/>
      <c r="H311" s="363"/>
    </row>
    <row r="312" spans="2:8" ht="24.75" customHeight="1">
      <c r="B312" s="559"/>
      <c r="C312" s="560" t="s">
        <v>123</v>
      </c>
      <c r="D312" s="533"/>
      <c r="E312" s="533"/>
      <c r="F312" s="561"/>
      <c r="G312" s="562"/>
      <c r="H312" s="459"/>
    </row>
    <row r="313" spans="2:8" ht="38.25">
      <c r="B313" s="492">
        <v>1</v>
      </c>
      <c r="C313" s="438" t="s">
        <v>124</v>
      </c>
      <c r="D313" s="539" t="s">
        <v>125</v>
      </c>
      <c r="E313" s="206" t="s">
        <v>2</v>
      </c>
      <c r="F313" s="390">
        <v>4</v>
      </c>
      <c r="G313" s="484"/>
      <c r="H313" s="102">
        <f t="shared" si="24"/>
        <v>0</v>
      </c>
    </row>
    <row r="314" spans="2:8" ht="24.75" customHeight="1">
      <c r="B314" s="546"/>
      <c r="C314" s="156" t="s">
        <v>157</v>
      </c>
      <c r="D314" s="547"/>
      <c r="E314" s="547"/>
      <c r="F314" s="367"/>
      <c r="G314" s="551"/>
      <c r="H314" s="363"/>
    </row>
    <row r="315" spans="2:8" ht="63.75">
      <c r="B315" s="492">
        <v>2</v>
      </c>
      <c r="C315" s="438" t="s">
        <v>127</v>
      </c>
      <c r="D315" s="71" t="s">
        <v>448</v>
      </c>
      <c r="E315" s="206" t="s">
        <v>2</v>
      </c>
      <c r="F315" s="390">
        <v>15</v>
      </c>
      <c r="G315" s="484"/>
      <c r="H315" s="102">
        <f t="shared" si="24"/>
        <v>0</v>
      </c>
    </row>
    <row r="316" spans="2:8" ht="63.75">
      <c r="B316" s="492">
        <v>3</v>
      </c>
      <c r="C316" s="438" t="s">
        <v>129</v>
      </c>
      <c r="D316" s="71" t="s">
        <v>448</v>
      </c>
      <c r="E316" s="206" t="s">
        <v>2</v>
      </c>
      <c r="F316" s="390">
        <v>27</v>
      </c>
      <c r="G316" s="484"/>
      <c r="H316" s="102">
        <f t="shared" si="24"/>
        <v>0</v>
      </c>
    </row>
    <row r="317" spans="2:8" ht="24.75" customHeight="1">
      <c r="B317" s="546"/>
      <c r="C317" s="549" t="s">
        <v>130</v>
      </c>
      <c r="D317" s="547"/>
      <c r="E317" s="547"/>
      <c r="F317" s="367"/>
      <c r="G317" s="368"/>
      <c r="H317" s="363"/>
    </row>
    <row r="318" spans="2:8" ht="24.75" customHeight="1">
      <c r="B318" s="546"/>
      <c r="C318" s="156" t="s">
        <v>131</v>
      </c>
      <c r="D318" s="547"/>
      <c r="E318" s="547"/>
      <c r="F318" s="367"/>
      <c r="G318" s="368"/>
      <c r="H318" s="363"/>
    </row>
    <row r="319" spans="2:8" ht="80.25" customHeight="1">
      <c r="B319" s="492">
        <v>1</v>
      </c>
      <c r="C319" s="438" t="s">
        <v>132</v>
      </c>
      <c r="D319" s="539" t="s">
        <v>133</v>
      </c>
      <c r="E319" s="206" t="s">
        <v>134</v>
      </c>
      <c r="F319" s="390">
        <f>256*8.2</f>
        <v>2099.1999999999998</v>
      </c>
      <c r="G319" s="391"/>
      <c r="H319" s="102">
        <f t="shared" si="24"/>
        <v>0</v>
      </c>
    </row>
    <row r="320" spans="2:8" ht="24.75" customHeight="1">
      <c r="B320" s="546"/>
      <c r="C320" s="571" t="s">
        <v>135</v>
      </c>
      <c r="D320" s="572"/>
      <c r="E320" s="572"/>
      <c r="F320" s="463"/>
      <c r="G320" s="464"/>
      <c r="H320" s="363"/>
    </row>
    <row r="321" spans="2:8" ht="24.75" customHeight="1">
      <c r="B321" s="559"/>
      <c r="C321" s="574" t="s">
        <v>136</v>
      </c>
      <c r="D321" s="575"/>
      <c r="E321" s="575"/>
      <c r="F321" s="576"/>
      <c r="G321" s="577"/>
      <c r="H321" s="459"/>
    </row>
    <row r="322" spans="2:8" ht="38.25">
      <c r="B322" s="492">
        <v>1</v>
      </c>
      <c r="C322" s="438" t="s">
        <v>137</v>
      </c>
      <c r="D322" s="539" t="s">
        <v>138</v>
      </c>
      <c r="E322" s="206" t="s">
        <v>128</v>
      </c>
      <c r="F322" s="390">
        <f>0.65*8.2</f>
        <v>5.33</v>
      </c>
      <c r="G322" s="391"/>
      <c r="H322" s="102">
        <f t="shared" si="24"/>
        <v>0</v>
      </c>
    </row>
    <row r="323" spans="2:8" ht="51">
      <c r="B323" s="492">
        <v>2</v>
      </c>
      <c r="C323" s="438" t="s">
        <v>139</v>
      </c>
      <c r="D323" s="539" t="s">
        <v>140</v>
      </c>
      <c r="E323" s="206" t="s">
        <v>10</v>
      </c>
      <c r="F323" s="390">
        <f>0.4*8.2</f>
        <v>3.28</v>
      </c>
      <c r="G323" s="391"/>
      <c r="H323" s="102">
        <f t="shared" si="24"/>
        <v>0</v>
      </c>
    </row>
    <row r="324" spans="2:8" ht="38.25">
      <c r="B324" s="492">
        <v>3</v>
      </c>
      <c r="C324" s="438" t="s">
        <v>141</v>
      </c>
      <c r="D324" s="539" t="s">
        <v>142</v>
      </c>
      <c r="E324" s="206" t="s">
        <v>44</v>
      </c>
      <c r="F324" s="390">
        <v>4</v>
      </c>
      <c r="G324" s="391"/>
      <c r="H324" s="102">
        <f t="shared" si="24"/>
        <v>0</v>
      </c>
    </row>
    <row r="325" spans="2:8" ht="24.75" customHeight="1">
      <c r="B325" s="578"/>
      <c r="C325" s="563" t="s">
        <v>143</v>
      </c>
      <c r="D325" s="579"/>
      <c r="E325" s="580"/>
      <c r="F325" s="581"/>
      <c r="G325" s="582"/>
      <c r="H325" s="583"/>
    </row>
    <row r="326" spans="2:8" ht="102">
      <c r="B326" s="492">
        <v>1</v>
      </c>
      <c r="C326" s="147" t="s">
        <v>612</v>
      </c>
      <c r="D326" s="539" t="s">
        <v>145</v>
      </c>
      <c r="E326" s="237" t="s">
        <v>2</v>
      </c>
      <c r="F326" s="483">
        <v>45</v>
      </c>
      <c r="G326" s="484"/>
      <c r="H326" s="102">
        <f t="shared" si="24"/>
        <v>0</v>
      </c>
    </row>
    <row r="327" spans="2:8" ht="51">
      <c r="B327" s="492">
        <v>2</v>
      </c>
      <c r="C327" s="438" t="s">
        <v>146</v>
      </c>
      <c r="D327" s="539" t="s">
        <v>147</v>
      </c>
      <c r="E327" s="206" t="s">
        <v>2</v>
      </c>
      <c r="F327" s="390">
        <f>0.65*8.2</f>
        <v>5.33</v>
      </c>
      <c r="G327" s="484"/>
      <c r="H327" s="102">
        <f t="shared" ref="H327:H330" si="25">F327*G327</f>
        <v>0</v>
      </c>
    </row>
    <row r="328" spans="2:8" ht="51">
      <c r="B328" s="492">
        <v>3</v>
      </c>
      <c r="C328" s="438" t="s">
        <v>148</v>
      </c>
      <c r="D328" s="539" t="s">
        <v>147</v>
      </c>
      <c r="E328" s="206" t="s">
        <v>2</v>
      </c>
      <c r="F328" s="390">
        <v>12</v>
      </c>
      <c r="G328" s="484"/>
      <c r="H328" s="102">
        <f t="shared" si="25"/>
        <v>0</v>
      </c>
    </row>
    <row r="329" spans="2:8" ht="24.75" customHeight="1">
      <c r="B329" s="546"/>
      <c r="C329" s="549" t="s">
        <v>149</v>
      </c>
      <c r="D329" s="547"/>
      <c r="E329" s="547"/>
      <c r="F329" s="367"/>
      <c r="G329" s="368"/>
      <c r="H329" s="363"/>
    </row>
    <row r="330" spans="2:8" ht="63.75">
      <c r="B330" s="492">
        <v>1</v>
      </c>
      <c r="C330" s="438" t="s">
        <v>150</v>
      </c>
      <c r="D330" s="539" t="s">
        <v>151</v>
      </c>
      <c r="E330" s="206" t="s">
        <v>110</v>
      </c>
      <c r="F330" s="390">
        <f>6.7*8.2</f>
        <v>54.94</v>
      </c>
      <c r="G330" s="391"/>
      <c r="H330" s="102">
        <f t="shared" si="25"/>
        <v>0</v>
      </c>
    </row>
    <row r="331" spans="2:8" ht="24.75" customHeight="1">
      <c r="B331" s="584"/>
      <c r="C331" s="585" t="s">
        <v>533</v>
      </c>
      <c r="D331" s="586"/>
      <c r="E331" s="587"/>
      <c r="F331" s="588"/>
      <c r="G331" s="589"/>
      <c r="H331" s="590">
        <f>SUM(H259:H330)</f>
        <v>0</v>
      </c>
    </row>
    <row r="332" spans="2:8" ht="24.75" customHeight="1">
      <c r="B332" s="187" t="s">
        <v>542</v>
      </c>
      <c r="C332" s="188" t="s">
        <v>534</v>
      </c>
      <c r="D332" s="189"/>
      <c r="E332" s="190"/>
      <c r="F332" s="191"/>
      <c r="G332" s="192"/>
      <c r="H332" s="192"/>
    </row>
    <row r="333" spans="2:8" ht="24.75" customHeight="1">
      <c r="B333" s="851" t="s">
        <v>566</v>
      </c>
      <c r="C333" s="851"/>
      <c r="D333" s="852" t="s">
        <v>563</v>
      </c>
      <c r="E333" s="853"/>
      <c r="F333" s="853"/>
      <c r="G333" s="853"/>
      <c r="H333" s="854"/>
    </row>
    <row r="334" spans="2:8" ht="24.75" customHeight="1">
      <c r="B334" s="193">
        <v>1</v>
      </c>
      <c r="C334" s="144" t="s">
        <v>570</v>
      </c>
      <c r="D334" s="14" t="s">
        <v>576</v>
      </c>
      <c r="E334" s="3" t="s">
        <v>163</v>
      </c>
      <c r="F334" s="79">
        <v>8</v>
      </c>
      <c r="G334" s="124"/>
      <c r="H334" s="123">
        <f t="shared" ref="H334:H335" si="26">F334*G334</f>
        <v>0</v>
      </c>
    </row>
    <row r="335" spans="2:8" ht="24.75" customHeight="1">
      <c r="B335" s="193">
        <v>2</v>
      </c>
      <c r="C335" s="144" t="s">
        <v>571</v>
      </c>
      <c r="D335" s="14" t="s">
        <v>576</v>
      </c>
      <c r="E335" s="3" t="s">
        <v>163</v>
      </c>
      <c r="F335" s="79">
        <v>16</v>
      </c>
      <c r="G335" s="124"/>
      <c r="H335" s="123">
        <f t="shared" si="26"/>
        <v>0</v>
      </c>
    </row>
    <row r="336" spans="2:8" ht="24.75" customHeight="1">
      <c r="B336" s="851" t="s">
        <v>567</v>
      </c>
      <c r="C336" s="851"/>
      <c r="D336" s="859" t="s">
        <v>564</v>
      </c>
      <c r="E336" s="860"/>
      <c r="F336" s="860"/>
      <c r="G336" s="860"/>
      <c r="H336" s="861"/>
    </row>
    <row r="337" spans="2:8" ht="24.75" customHeight="1">
      <c r="B337" s="193">
        <v>3</v>
      </c>
      <c r="C337" s="144" t="s">
        <v>572</v>
      </c>
      <c r="D337" s="14" t="s">
        <v>577</v>
      </c>
      <c r="E337" s="3" t="s">
        <v>163</v>
      </c>
      <c r="F337" s="79">
        <v>660</v>
      </c>
      <c r="G337" s="124"/>
      <c r="H337" s="123">
        <f>F337*G337</f>
        <v>0</v>
      </c>
    </row>
    <row r="338" spans="2:8" ht="24.75" customHeight="1">
      <c r="B338" s="851" t="s">
        <v>568</v>
      </c>
      <c r="C338" s="851"/>
      <c r="D338" s="859" t="s">
        <v>564</v>
      </c>
      <c r="E338" s="860"/>
      <c r="F338" s="860"/>
      <c r="G338" s="860"/>
      <c r="H338" s="860"/>
    </row>
    <row r="339" spans="2:8" ht="24.75" customHeight="1">
      <c r="B339" s="193">
        <v>4</v>
      </c>
      <c r="C339" s="144" t="s">
        <v>587</v>
      </c>
      <c r="D339" s="14" t="s">
        <v>577</v>
      </c>
      <c r="E339" s="3" t="s">
        <v>163</v>
      </c>
      <c r="F339" s="79">
        <v>40</v>
      </c>
      <c r="G339" s="124"/>
      <c r="H339" s="123">
        <f>G339*F339</f>
        <v>0</v>
      </c>
    </row>
    <row r="340" spans="2:8" ht="24.75" customHeight="1">
      <c r="B340" s="193">
        <v>5</v>
      </c>
      <c r="C340" s="144" t="s">
        <v>573</v>
      </c>
      <c r="D340" s="14" t="s">
        <v>578</v>
      </c>
      <c r="E340" s="3" t="s">
        <v>163</v>
      </c>
      <c r="F340" s="79">
        <v>1330</v>
      </c>
      <c r="G340" s="124"/>
      <c r="H340" s="123">
        <f>F340*G340</f>
        <v>0</v>
      </c>
    </row>
    <row r="341" spans="2:8" ht="24.75" customHeight="1">
      <c r="B341" s="193">
        <v>6</v>
      </c>
      <c r="C341" s="144" t="s">
        <v>574</v>
      </c>
      <c r="D341" s="14" t="s">
        <v>577</v>
      </c>
      <c r="E341" s="3" t="s">
        <v>163</v>
      </c>
      <c r="F341" s="79">
        <v>620</v>
      </c>
      <c r="G341" s="124"/>
      <c r="H341" s="123">
        <f>G341*F341</f>
        <v>0</v>
      </c>
    </row>
    <row r="342" spans="2:8" ht="24.75" customHeight="1">
      <c r="B342" s="851" t="s">
        <v>569</v>
      </c>
      <c r="C342" s="851"/>
      <c r="D342" s="859" t="s">
        <v>565</v>
      </c>
      <c r="E342" s="860"/>
      <c r="F342" s="860"/>
      <c r="G342" s="860"/>
      <c r="H342" s="861"/>
    </row>
    <row r="343" spans="2:8" ht="24.75" customHeight="1">
      <c r="B343" s="202">
        <v>7</v>
      </c>
      <c r="C343" s="204" t="s">
        <v>575</v>
      </c>
      <c r="D343" s="196" t="s">
        <v>579</v>
      </c>
      <c r="E343" s="197" t="s">
        <v>163</v>
      </c>
      <c r="F343" s="198">
        <v>16000</v>
      </c>
      <c r="G343" s="194"/>
      <c r="H343" s="195">
        <f>F343*G343</f>
        <v>0</v>
      </c>
    </row>
    <row r="344" spans="2:8" ht="24.75" customHeight="1">
      <c r="B344" s="591"/>
      <c r="C344" s="200" t="s">
        <v>583</v>
      </c>
      <c r="D344" s="592"/>
      <c r="E344" s="593"/>
      <c r="F344" s="594"/>
      <c r="G344" s="595"/>
      <c r="H344" s="201">
        <f>SUM(H334:H343)</f>
        <v>0</v>
      </c>
    </row>
    <row r="345" spans="2:8" ht="24.75" customHeight="1">
      <c r="B345" s="596"/>
      <c r="C345" s="199" t="s">
        <v>515</v>
      </c>
      <c r="D345" s="597"/>
      <c r="E345" s="597"/>
      <c r="F345" s="598"/>
      <c r="G345" s="599"/>
      <c r="H345" s="600"/>
    </row>
    <row r="346" spans="2:8" ht="24.75" customHeight="1">
      <c r="B346" s="859" t="s">
        <v>658</v>
      </c>
      <c r="C346" s="860"/>
      <c r="D346" s="860"/>
      <c r="E346" s="860"/>
      <c r="F346" s="860"/>
      <c r="G346" s="861"/>
      <c r="H346" s="201"/>
    </row>
    <row r="347" spans="2:8" ht="51">
      <c r="B347" s="231">
        <v>1</v>
      </c>
      <c r="C347" s="14" t="s">
        <v>164</v>
      </c>
      <c r="D347" s="14" t="s">
        <v>585</v>
      </c>
      <c r="E347" s="3" t="s">
        <v>165</v>
      </c>
      <c r="F347" s="235">
        <v>420</v>
      </c>
      <c r="G347" s="118"/>
      <c r="H347" s="123">
        <f>F347*G347</f>
        <v>0</v>
      </c>
    </row>
    <row r="348" spans="2:8" ht="63" customHeight="1">
      <c r="B348" s="231">
        <v>2</v>
      </c>
      <c r="C348" s="14" t="s">
        <v>558</v>
      </c>
      <c r="D348" s="14" t="s">
        <v>589</v>
      </c>
      <c r="E348" s="3" t="s">
        <v>110</v>
      </c>
      <c r="F348" s="79">
        <v>1220</v>
      </c>
      <c r="G348" s="118"/>
      <c r="H348" s="123">
        <f t="shared" ref="H348" si="27">F348*G348</f>
        <v>0</v>
      </c>
    </row>
    <row r="349" spans="2:8" ht="95.25" customHeight="1">
      <c r="B349" s="231">
        <v>3</v>
      </c>
      <c r="C349" s="14" t="s">
        <v>560</v>
      </c>
      <c r="D349" s="230" t="s">
        <v>588</v>
      </c>
      <c r="E349" s="3" t="s">
        <v>110</v>
      </c>
      <c r="F349" s="79">
        <v>2040</v>
      </c>
      <c r="G349" s="118"/>
      <c r="H349" s="123">
        <f>G349*F349</f>
        <v>0</v>
      </c>
    </row>
    <row r="350" spans="2:8" ht="216.75">
      <c r="B350" s="236">
        <v>4</v>
      </c>
      <c r="C350" s="241" t="s">
        <v>580</v>
      </c>
      <c r="D350" s="230" t="s">
        <v>619</v>
      </c>
      <c r="E350" s="234" t="s">
        <v>166</v>
      </c>
      <c r="F350" s="235">
        <v>3.75</v>
      </c>
      <c r="G350" s="244"/>
      <c r="H350" s="123">
        <f t="shared" ref="H350" si="28">F350*G350</f>
        <v>0</v>
      </c>
    </row>
    <row r="351" spans="2:8" ht="25.5">
      <c r="B351" s="232">
        <v>5</v>
      </c>
      <c r="C351" s="230" t="s">
        <v>614</v>
      </c>
      <c r="D351" s="233" t="s">
        <v>615</v>
      </c>
      <c r="E351" s="234" t="s">
        <v>44</v>
      </c>
      <c r="F351" s="235">
        <v>2</v>
      </c>
      <c r="G351" s="244"/>
      <c r="H351" s="123">
        <f>G351*F351</f>
        <v>0</v>
      </c>
    </row>
    <row r="352" spans="2:8" ht="25.5">
      <c r="B352" s="236">
        <v>6</v>
      </c>
      <c r="C352" s="230" t="s">
        <v>616</v>
      </c>
      <c r="D352" s="233" t="s">
        <v>617</v>
      </c>
      <c r="E352" s="234" t="s">
        <v>44</v>
      </c>
      <c r="F352" s="235">
        <v>2</v>
      </c>
      <c r="G352" s="244"/>
      <c r="H352" s="123">
        <f>G352*F352</f>
        <v>0</v>
      </c>
    </row>
    <row r="353" spans="2:8" ht="24.75" customHeight="1">
      <c r="B353" s="601"/>
      <c r="C353" s="602" t="s">
        <v>516</v>
      </c>
      <c r="D353" s="415"/>
      <c r="E353" s="603"/>
      <c r="F353" s="604"/>
      <c r="G353" s="605"/>
      <c r="H353" s="416">
        <f>SUM(H347:H352)</f>
        <v>0</v>
      </c>
    </row>
    <row r="354" spans="2:8" ht="24.75" customHeight="1">
      <c r="B354" s="606"/>
      <c r="C354" s="607" t="s">
        <v>535</v>
      </c>
      <c r="D354" s="608"/>
      <c r="E354" s="609"/>
      <c r="F354" s="610"/>
      <c r="G354" s="611"/>
      <c r="H354" s="612">
        <f>H353+H344</f>
        <v>0</v>
      </c>
    </row>
    <row r="355" spans="2:8" ht="24.75" customHeight="1">
      <c r="B355" s="613" t="s">
        <v>543</v>
      </c>
      <c r="C355" s="614" t="s">
        <v>536</v>
      </c>
      <c r="D355" s="615"/>
      <c r="E355" s="616"/>
      <c r="F355" s="617"/>
      <c r="G355" s="618"/>
      <c r="H355" s="618"/>
    </row>
    <row r="356" spans="2:8" ht="24.75" customHeight="1">
      <c r="B356" s="619"/>
      <c r="C356" s="620" t="s">
        <v>342</v>
      </c>
      <c r="D356" s="621"/>
      <c r="E356" s="621"/>
      <c r="F356" s="622"/>
      <c r="G356" s="623"/>
      <c r="H356" s="624"/>
    </row>
    <row r="357" spans="2:8" ht="24.75" customHeight="1">
      <c r="B357" s="142">
        <v>1</v>
      </c>
      <c r="C357" s="157" t="s">
        <v>276</v>
      </c>
      <c r="D357" s="32"/>
      <c r="E357" s="33" t="s">
        <v>277</v>
      </c>
      <c r="F357" s="93">
        <v>1</v>
      </c>
      <c r="G357" s="124"/>
      <c r="H357" s="124">
        <f>F357*G357</f>
        <v>0</v>
      </c>
    </row>
    <row r="358" spans="2:8" ht="24.75" customHeight="1">
      <c r="B358" s="142">
        <v>2</v>
      </c>
      <c r="C358" s="157" t="s">
        <v>278</v>
      </c>
      <c r="D358" s="32"/>
      <c r="E358" s="33" t="s">
        <v>279</v>
      </c>
      <c r="F358" s="93">
        <v>200</v>
      </c>
      <c r="G358" s="124"/>
      <c r="H358" s="124">
        <f t="shared" ref="H358:H380" si="29">F358*G358</f>
        <v>0</v>
      </c>
    </row>
    <row r="359" spans="2:8" ht="24.75" customHeight="1">
      <c r="B359" s="142">
        <v>3</v>
      </c>
      <c r="C359" s="157" t="s">
        <v>280</v>
      </c>
      <c r="D359" s="32"/>
      <c r="E359" s="33" t="s">
        <v>44</v>
      </c>
      <c r="F359" s="93">
        <v>12</v>
      </c>
      <c r="G359" s="124"/>
      <c r="H359" s="124">
        <f t="shared" si="29"/>
        <v>0</v>
      </c>
    </row>
    <row r="360" spans="2:8" ht="24.75" customHeight="1">
      <c r="B360" s="142">
        <v>4</v>
      </c>
      <c r="C360" s="157" t="s">
        <v>281</v>
      </c>
      <c r="D360" s="32"/>
      <c r="E360" s="33" t="s">
        <v>44</v>
      </c>
      <c r="F360" s="93">
        <v>9</v>
      </c>
      <c r="G360" s="124"/>
      <c r="H360" s="124">
        <f t="shared" si="29"/>
        <v>0</v>
      </c>
    </row>
    <row r="361" spans="2:8" ht="24.75" customHeight="1">
      <c r="B361" s="142">
        <v>5</v>
      </c>
      <c r="C361" s="157" t="s">
        <v>282</v>
      </c>
      <c r="D361" s="32"/>
      <c r="E361" s="33" t="s">
        <v>44</v>
      </c>
      <c r="F361" s="93">
        <v>15</v>
      </c>
      <c r="G361" s="124"/>
      <c r="H361" s="124">
        <f t="shared" si="29"/>
        <v>0</v>
      </c>
    </row>
    <row r="362" spans="2:8" ht="24.75" customHeight="1">
      <c r="B362" s="142">
        <v>6</v>
      </c>
      <c r="C362" s="158" t="s">
        <v>283</v>
      </c>
      <c r="D362" s="32"/>
      <c r="E362" s="33" t="s">
        <v>44</v>
      </c>
      <c r="F362" s="93">
        <v>24</v>
      </c>
      <c r="G362" s="124"/>
      <c r="H362" s="124">
        <f t="shared" si="29"/>
        <v>0</v>
      </c>
    </row>
    <row r="363" spans="2:8" ht="24.75" customHeight="1">
      <c r="B363" s="142">
        <v>7</v>
      </c>
      <c r="C363" s="158" t="s">
        <v>284</v>
      </c>
      <c r="D363" s="32"/>
      <c r="E363" s="33" t="s">
        <v>44</v>
      </c>
      <c r="F363" s="93">
        <v>9</v>
      </c>
      <c r="G363" s="124"/>
      <c r="H363" s="124">
        <f t="shared" si="29"/>
        <v>0</v>
      </c>
    </row>
    <row r="364" spans="2:8" ht="24.75" customHeight="1">
      <c r="B364" s="142">
        <v>8</v>
      </c>
      <c r="C364" s="157" t="s">
        <v>285</v>
      </c>
      <c r="D364" s="32" t="s">
        <v>286</v>
      </c>
      <c r="E364" s="33" t="s">
        <v>44</v>
      </c>
      <c r="F364" s="93">
        <v>5</v>
      </c>
      <c r="G364" s="124"/>
      <c r="H364" s="124">
        <f t="shared" si="29"/>
        <v>0</v>
      </c>
    </row>
    <row r="365" spans="2:8" ht="24.75" customHeight="1">
      <c r="B365" s="142">
        <v>9</v>
      </c>
      <c r="C365" s="157" t="s">
        <v>287</v>
      </c>
      <c r="D365" s="32" t="s">
        <v>286</v>
      </c>
      <c r="E365" s="33" t="s">
        <v>44</v>
      </c>
      <c r="F365" s="93">
        <v>19</v>
      </c>
      <c r="G365" s="124"/>
      <c r="H365" s="124">
        <f t="shared" si="29"/>
        <v>0</v>
      </c>
    </row>
    <row r="366" spans="2:8" ht="24.75" customHeight="1">
      <c r="B366" s="142">
        <v>10</v>
      </c>
      <c r="C366" s="157" t="s">
        <v>288</v>
      </c>
      <c r="D366" s="32" t="s">
        <v>286</v>
      </c>
      <c r="E366" s="33" t="s">
        <v>44</v>
      </c>
      <c r="F366" s="93">
        <v>9</v>
      </c>
      <c r="G366" s="124"/>
      <c r="H366" s="124">
        <f t="shared" si="29"/>
        <v>0</v>
      </c>
    </row>
    <row r="367" spans="2:8" ht="24.75" customHeight="1">
      <c r="B367" s="142">
        <v>11</v>
      </c>
      <c r="C367" s="157" t="s">
        <v>289</v>
      </c>
      <c r="D367" s="32"/>
      <c r="E367" s="33" t="s">
        <v>44</v>
      </c>
      <c r="F367" s="93">
        <v>33</v>
      </c>
      <c r="G367" s="124"/>
      <c r="H367" s="124">
        <f t="shared" si="29"/>
        <v>0</v>
      </c>
    </row>
    <row r="368" spans="2:8" ht="24.75" customHeight="1">
      <c r="B368" s="142">
        <v>12</v>
      </c>
      <c r="C368" s="157" t="s">
        <v>290</v>
      </c>
      <c r="D368" s="32" t="s">
        <v>291</v>
      </c>
      <c r="E368" s="33" t="s">
        <v>44</v>
      </c>
      <c r="F368" s="93">
        <v>16</v>
      </c>
      <c r="G368" s="124"/>
      <c r="H368" s="124">
        <f>F368*G368</f>
        <v>0</v>
      </c>
    </row>
    <row r="369" spans="2:8" ht="24.75" customHeight="1">
      <c r="B369" s="142">
        <v>13</v>
      </c>
      <c r="C369" s="157" t="s">
        <v>292</v>
      </c>
      <c r="D369" s="32" t="s">
        <v>293</v>
      </c>
      <c r="E369" s="33" t="s">
        <v>279</v>
      </c>
      <c r="F369" s="93">
        <v>350</v>
      </c>
      <c r="G369" s="124"/>
      <c r="H369" s="124">
        <f t="shared" si="29"/>
        <v>0</v>
      </c>
    </row>
    <row r="370" spans="2:8" ht="24.75" customHeight="1">
      <c r="B370" s="142">
        <v>14</v>
      </c>
      <c r="C370" s="157" t="s">
        <v>294</v>
      </c>
      <c r="D370" s="32"/>
      <c r="E370" s="33" t="s">
        <v>279</v>
      </c>
      <c r="F370" s="93">
        <v>60</v>
      </c>
      <c r="G370" s="124"/>
      <c r="H370" s="124">
        <f t="shared" si="29"/>
        <v>0</v>
      </c>
    </row>
    <row r="371" spans="2:8" ht="24.75" customHeight="1">
      <c r="B371" s="142">
        <v>15</v>
      </c>
      <c r="C371" s="157" t="s">
        <v>295</v>
      </c>
      <c r="D371" s="32"/>
      <c r="E371" s="33" t="s">
        <v>279</v>
      </c>
      <c r="F371" s="93">
        <v>100</v>
      </c>
      <c r="G371" s="124"/>
      <c r="H371" s="124">
        <f>F371*G371</f>
        <v>0</v>
      </c>
    </row>
    <row r="372" spans="2:8" ht="24.75" customHeight="1">
      <c r="B372" s="142">
        <v>16</v>
      </c>
      <c r="C372" s="157" t="s">
        <v>296</v>
      </c>
      <c r="D372" s="32"/>
      <c r="E372" s="33" t="s">
        <v>279</v>
      </c>
      <c r="F372" s="93">
        <v>365</v>
      </c>
      <c r="G372" s="124"/>
      <c r="H372" s="124">
        <f t="shared" si="29"/>
        <v>0</v>
      </c>
    </row>
    <row r="373" spans="2:8" ht="24.75" customHeight="1">
      <c r="B373" s="142">
        <v>17</v>
      </c>
      <c r="C373" s="157" t="s">
        <v>297</v>
      </c>
      <c r="D373" s="32"/>
      <c r="E373" s="33" t="s">
        <v>279</v>
      </c>
      <c r="F373" s="93">
        <v>120</v>
      </c>
      <c r="G373" s="124"/>
      <c r="H373" s="124">
        <f t="shared" si="29"/>
        <v>0</v>
      </c>
    </row>
    <row r="374" spans="2:8" ht="24.75" customHeight="1">
      <c r="B374" s="142">
        <v>18</v>
      </c>
      <c r="C374" s="157" t="s">
        <v>298</v>
      </c>
      <c r="D374" s="32"/>
      <c r="E374" s="33" t="s">
        <v>279</v>
      </c>
      <c r="F374" s="93">
        <v>340</v>
      </c>
      <c r="G374" s="124"/>
      <c r="H374" s="124">
        <f t="shared" si="29"/>
        <v>0</v>
      </c>
    </row>
    <row r="375" spans="2:8" ht="24.75" customHeight="1">
      <c r="B375" s="142">
        <v>19</v>
      </c>
      <c r="C375" s="157" t="s">
        <v>299</v>
      </c>
      <c r="D375" s="36"/>
      <c r="E375" s="33" t="s">
        <v>44</v>
      </c>
      <c r="F375" s="93">
        <v>33</v>
      </c>
      <c r="G375" s="124"/>
      <c r="H375" s="124">
        <f t="shared" si="29"/>
        <v>0</v>
      </c>
    </row>
    <row r="376" spans="2:8" ht="24.75" customHeight="1">
      <c r="B376" s="142">
        <v>20</v>
      </c>
      <c r="C376" s="157" t="s">
        <v>300</v>
      </c>
      <c r="D376" s="32" t="s">
        <v>301</v>
      </c>
      <c r="E376" s="33" t="s">
        <v>44</v>
      </c>
      <c r="F376" s="93">
        <v>1</v>
      </c>
      <c r="G376" s="124"/>
      <c r="H376" s="124">
        <f t="shared" si="29"/>
        <v>0</v>
      </c>
    </row>
    <row r="377" spans="2:8" ht="24.75" customHeight="1">
      <c r="B377" s="142">
        <v>21</v>
      </c>
      <c r="C377" s="157" t="s">
        <v>302</v>
      </c>
      <c r="D377" s="36" t="s">
        <v>303</v>
      </c>
      <c r="E377" s="33" t="s">
        <v>44</v>
      </c>
      <c r="F377" s="93">
        <v>24</v>
      </c>
      <c r="G377" s="124"/>
      <c r="H377" s="124">
        <f t="shared" si="29"/>
        <v>0</v>
      </c>
    </row>
    <row r="378" spans="2:8" ht="24.75" customHeight="1">
      <c r="B378" s="142">
        <v>20</v>
      </c>
      <c r="C378" s="157" t="s">
        <v>304</v>
      </c>
      <c r="D378" s="36"/>
      <c r="E378" s="33" t="s">
        <v>44</v>
      </c>
      <c r="F378" s="93">
        <v>3</v>
      </c>
      <c r="G378" s="124"/>
      <c r="H378" s="124">
        <f t="shared" si="29"/>
        <v>0</v>
      </c>
    </row>
    <row r="379" spans="2:8" ht="24.75" customHeight="1">
      <c r="B379" s="142">
        <v>21</v>
      </c>
      <c r="C379" s="157" t="s">
        <v>305</v>
      </c>
      <c r="D379" s="36"/>
      <c r="E379" s="33" t="s">
        <v>44</v>
      </c>
      <c r="F379" s="93">
        <v>70</v>
      </c>
      <c r="G379" s="124"/>
      <c r="H379" s="124">
        <f t="shared" si="29"/>
        <v>0</v>
      </c>
    </row>
    <row r="380" spans="2:8" ht="24.75" customHeight="1">
      <c r="B380" s="142">
        <v>22</v>
      </c>
      <c r="C380" s="157" t="s">
        <v>306</v>
      </c>
      <c r="D380" s="32"/>
      <c r="E380" s="33" t="s">
        <v>44</v>
      </c>
      <c r="F380" s="93">
        <v>69</v>
      </c>
      <c r="G380" s="124"/>
      <c r="H380" s="124">
        <f t="shared" si="29"/>
        <v>0</v>
      </c>
    </row>
    <row r="381" spans="2:8" ht="24.75" customHeight="1">
      <c r="B381" s="221"/>
      <c r="C381" s="159" t="s">
        <v>537</v>
      </c>
      <c r="D381" s="222"/>
      <c r="E381" s="223"/>
      <c r="F381" s="224"/>
      <c r="G381" s="225"/>
      <c r="H381" s="125">
        <f>SUM(H357:H380)</f>
        <v>0</v>
      </c>
    </row>
    <row r="382" spans="2:8" ht="24.75" customHeight="1">
      <c r="B382" s="625"/>
      <c r="C382" s="620" t="s">
        <v>450</v>
      </c>
      <c r="D382" s="621"/>
      <c r="E382" s="621"/>
      <c r="F382" s="622"/>
      <c r="G382" s="623"/>
      <c r="H382" s="624"/>
    </row>
    <row r="383" spans="2:8" ht="24.75" customHeight="1">
      <c r="B383" s="142">
        <v>1</v>
      </c>
      <c r="C383" s="157" t="s">
        <v>320</v>
      </c>
      <c r="D383" s="34" t="s">
        <v>321</v>
      </c>
      <c r="E383" s="33" t="s">
        <v>44</v>
      </c>
      <c r="F383" s="93">
        <v>5</v>
      </c>
      <c r="G383" s="124"/>
      <c r="H383" s="124">
        <f>F383*G383</f>
        <v>0</v>
      </c>
    </row>
    <row r="384" spans="2:8" ht="24.75" customHeight="1">
      <c r="B384" s="142">
        <v>2</v>
      </c>
      <c r="C384" s="157" t="s">
        <v>322</v>
      </c>
      <c r="D384" s="32"/>
      <c r="E384" s="33" t="s">
        <v>44</v>
      </c>
      <c r="F384" s="93">
        <v>5</v>
      </c>
      <c r="G384" s="124"/>
      <c r="H384" s="124">
        <f t="shared" ref="H384:H392" si="30">F384*G384</f>
        <v>0</v>
      </c>
    </row>
    <row r="385" spans="2:8" ht="24.75" customHeight="1">
      <c r="B385" s="142">
        <v>3</v>
      </c>
      <c r="C385" s="157" t="s">
        <v>323</v>
      </c>
      <c r="D385" s="32" t="s">
        <v>324</v>
      </c>
      <c r="E385" s="33" t="s">
        <v>44</v>
      </c>
      <c r="F385" s="93">
        <v>5</v>
      </c>
      <c r="G385" s="124"/>
      <c r="H385" s="124">
        <f t="shared" si="30"/>
        <v>0</v>
      </c>
    </row>
    <row r="386" spans="2:8" ht="24.75" customHeight="1">
      <c r="B386" s="142">
        <v>4</v>
      </c>
      <c r="C386" s="157" t="s">
        <v>292</v>
      </c>
      <c r="D386" s="32"/>
      <c r="E386" s="33" t="s">
        <v>279</v>
      </c>
      <c r="F386" s="93">
        <v>120</v>
      </c>
      <c r="G386" s="124"/>
      <c r="H386" s="124">
        <f t="shared" si="30"/>
        <v>0</v>
      </c>
    </row>
    <row r="387" spans="2:8" ht="24.75" customHeight="1">
      <c r="B387" s="142">
        <v>5</v>
      </c>
      <c r="C387" s="157" t="s">
        <v>325</v>
      </c>
      <c r="D387" s="32" t="s">
        <v>326</v>
      </c>
      <c r="E387" s="33" t="s">
        <v>279</v>
      </c>
      <c r="F387" s="93">
        <v>390</v>
      </c>
      <c r="G387" s="124"/>
      <c r="H387" s="124">
        <f t="shared" si="30"/>
        <v>0</v>
      </c>
    </row>
    <row r="388" spans="2:8" ht="24.75" customHeight="1">
      <c r="B388" s="142">
        <v>5</v>
      </c>
      <c r="C388" s="157" t="s">
        <v>327</v>
      </c>
      <c r="D388" s="32"/>
      <c r="E388" s="33" t="s">
        <v>44</v>
      </c>
      <c r="F388" s="93">
        <v>10</v>
      </c>
      <c r="G388" s="124"/>
      <c r="H388" s="124">
        <f>F388*G388</f>
        <v>0</v>
      </c>
    </row>
    <row r="389" spans="2:8" ht="24.75" customHeight="1">
      <c r="B389" s="142">
        <v>6</v>
      </c>
      <c r="C389" s="158" t="s">
        <v>328</v>
      </c>
      <c r="D389" s="32" t="s">
        <v>329</v>
      </c>
      <c r="E389" s="33" t="s">
        <v>44</v>
      </c>
      <c r="F389" s="93">
        <v>1</v>
      </c>
      <c r="G389" s="124"/>
      <c r="H389" s="124">
        <f t="shared" si="30"/>
        <v>0</v>
      </c>
    </row>
    <row r="390" spans="2:8" ht="24.75" customHeight="1">
      <c r="B390" s="142">
        <v>7</v>
      </c>
      <c r="C390" s="158" t="s">
        <v>330</v>
      </c>
      <c r="D390" s="32" t="s">
        <v>331</v>
      </c>
      <c r="E390" s="33" t="s">
        <v>44</v>
      </c>
      <c r="F390" s="93">
        <v>1</v>
      </c>
      <c r="G390" s="124"/>
      <c r="H390" s="124">
        <f t="shared" si="30"/>
        <v>0</v>
      </c>
    </row>
    <row r="391" spans="2:8" ht="24.75" customHeight="1">
      <c r="B391" s="142">
        <v>8</v>
      </c>
      <c r="C391" s="157" t="s">
        <v>332</v>
      </c>
      <c r="D391" s="32" t="s">
        <v>331</v>
      </c>
      <c r="E391" s="33" t="s">
        <v>44</v>
      </c>
      <c r="F391" s="93">
        <v>1</v>
      </c>
      <c r="G391" s="124"/>
      <c r="H391" s="124">
        <f t="shared" si="30"/>
        <v>0</v>
      </c>
    </row>
    <row r="392" spans="2:8" ht="24.75" customHeight="1">
      <c r="B392" s="142">
        <v>9</v>
      </c>
      <c r="C392" s="157" t="s">
        <v>333</v>
      </c>
      <c r="D392" s="32"/>
      <c r="E392" s="33" t="s">
        <v>44</v>
      </c>
      <c r="F392" s="93">
        <v>2</v>
      </c>
      <c r="G392" s="124"/>
      <c r="H392" s="124">
        <f t="shared" si="30"/>
        <v>0</v>
      </c>
    </row>
    <row r="393" spans="2:8" ht="24.75" customHeight="1">
      <c r="B393" s="258"/>
      <c r="C393" s="257" t="s">
        <v>538</v>
      </c>
      <c r="D393" s="259"/>
      <c r="E393" s="259"/>
      <c r="F393" s="220"/>
      <c r="G393" s="220"/>
      <c r="H393" s="129">
        <f>SUM(H383:H392)</f>
        <v>0</v>
      </c>
    </row>
    <row r="394" spans="2:8" ht="24.75" customHeight="1">
      <c r="B394" s="260"/>
      <c r="C394" s="626" t="s">
        <v>609</v>
      </c>
      <c r="D394" s="261"/>
      <c r="E394" s="261"/>
      <c r="F394" s="130"/>
      <c r="G394" s="130"/>
      <c r="H394" s="130">
        <f>H393+H381</f>
        <v>0</v>
      </c>
    </row>
    <row r="395" spans="2:8" ht="24.75" customHeight="1">
      <c r="B395" s="260"/>
      <c r="C395" s="627" t="s">
        <v>638</v>
      </c>
      <c r="D395" s="261"/>
      <c r="E395" s="261"/>
      <c r="F395" s="130"/>
      <c r="G395" s="130"/>
      <c r="H395" s="130"/>
    </row>
    <row r="396" spans="2:8" ht="15" customHeight="1">
      <c r="B396" s="628"/>
      <c r="C396" s="629" t="s">
        <v>648</v>
      </c>
      <c r="D396" s="630"/>
      <c r="E396" s="630"/>
      <c r="F396" s="631"/>
      <c r="G396" s="632"/>
      <c r="H396" s="633"/>
    </row>
    <row r="397" spans="2:8" ht="24.75" customHeight="1">
      <c r="B397" s="492" t="s">
        <v>344</v>
      </c>
      <c r="C397" s="493" t="s">
        <v>345</v>
      </c>
      <c r="D397" s="379" t="s">
        <v>506</v>
      </c>
      <c r="E397" s="177" t="s">
        <v>174</v>
      </c>
      <c r="F397" s="180">
        <v>103</v>
      </c>
      <c r="G397" s="181"/>
      <c r="H397" s="181">
        <f>F397*G397</f>
        <v>0</v>
      </c>
    </row>
    <row r="398" spans="2:8" ht="63.75">
      <c r="B398" s="492" t="s">
        <v>346</v>
      </c>
      <c r="C398" s="493" t="s">
        <v>347</v>
      </c>
      <c r="D398" s="379" t="s">
        <v>415</v>
      </c>
      <c r="E398" s="177" t="s">
        <v>348</v>
      </c>
      <c r="F398" s="180">
        <v>304</v>
      </c>
      <c r="G398" s="181"/>
      <c r="H398" s="181">
        <f t="shared" ref="H398:H423" si="31">F398*G398</f>
        <v>0</v>
      </c>
    </row>
    <row r="399" spans="2:8" ht="63.75">
      <c r="B399" s="492" t="s">
        <v>349</v>
      </c>
      <c r="C399" s="493" t="s">
        <v>350</v>
      </c>
      <c r="D399" s="379" t="s">
        <v>416</v>
      </c>
      <c r="E399" s="177" t="s">
        <v>348</v>
      </c>
      <c r="F399" s="180">
        <v>38</v>
      </c>
      <c r="G399" s="181"/>
      <c r="H399" s="181">
        <f t="shared" si="31"/>
        <v>0</v>
      </c>
    </row>
    <row r="400" spans="2:8" ht="127.5">
      <c r="B400" s="492" t="s">
        <v>351</v>
      </c>
      <c r="C400" s="493" t="s">
        <v>352</v>
      </c>
      <c r="D400" s="379" t="s">
        <v>417</v>
      </c>
      <c r="E400" s="177" t="s">
        <v>348</v>
      </c>
      <c r="F400" s="180">
        <v>38</v>
      </c>
      <c r="G400" s="181"/>
      <c r="H400" s="181">
        <f t="shared" si="31"/>
        <v>0</v>
      </c>
    </row>
    <row r="401" spans="2:8" ht="25.5">
      <c r="B401" s="492" t="s">
        <v>353</v>
      </c>
      <c r="C401" s="493" t="s">
        <v>354</v>
      </c>
      <c r="D401" s="379" t="s">
        <v>506</v>
      </c>
      <c r="E401" s="177" t="s">
        <v>348</v>
      </c>
      <c r="F401" s="180">
        <v>38</v>
      </c>
      <c r="G401" s="181"/>
      <c r="H401" s="181">
        <f t="shared" si="31"/>
        <v>0</v>
      </c>
    </row>
    <row r="402" spans="2:8" ht="25.5">
      <c r="B402" s="492" t="s">
        <v>355</v>
      </c>
      <c r="C402" s="493" t="s">
        <v>356</v>
      </c>
      <c r="D402" s="379" t="s">
        <v>506</v>
      </c>
      <c r="E402" s="177" t="s">
        <v>348</v>
      </c>
      <c r="F402" s="180">
        <v>38</v>
      </c>
      <c r="G402" s="181"/>
      <c r="H402" s="181">
        <f t="shared" si="31"/>
        <v>0</v>
      </c>
    </row>
    <row r="403" spans="2:8" ht="102">
      <c r="B403" s="492" t="s">
        <v>357</v>
      </c>
      <c r="C403" s="493" t="s">
        <v>358</v>
      </c>
      <c r="D403" s="379" t="s">
        <v>507</v>
      </c>
      <c r="E403" s="177" t="s">
        <v>174</v>
      </c>
      <c r="F403" s="180">
        <v>266</v>
      </c>
      <c r="G403" s="181"/>
      <c r="H403" s="181">
        <f t="shared" si="31"/>
        <v>0</v>
      </c>
    </row>
    <row r="404" spans="2:8" ht="25.5">
      <c r="B404" s="492" t="s">
        <v>359</v>
      </c>
      <c r="C404" s="493" t="s">
        <v>360</v>
      </c>
      <c r="D404" s="346" t="s">
        <v>418</v>
      </c>
      <c r="E404" s="177" t="s">
        <v>348</v>
      </c>
      <c r="F404" s="180">
        <v>63</v>
      </c>
      <c r="G404" s="181"/>
      <c r="H404" s="181">
        <f t="shared" si="31"/>
        <v>0</v>
      </c>
    </row>
    <row r="405" spans="2:8" ht="24.75" customHeight="1">
      <c r="B405" s="492" t="s">
        <v>361</v>
      </c>
      <c r="C405" s="493" t="s">
        <v>362</v>
      </c>
      <c r="D405" s="346" t="s">
        <v>419</v>
      </c>
      <c r="E405" s="177" t="s">
        <v>348</v>
      </c>
      <c r="F405" s="180">
        <v>95</v>
      </c>
      <c r="G405" s="181"/>
      <c r="H405" s="181">
        <f t="shared" si="31"/>
        <v>0</v>
      </c>
    </row>
    <row r="406" spans="2:8" ht="38.25">
      <c r="B406" s="492" t="s">
        <v>363</v>
      </c>
      <c r="C406" s="493" t="s">
        <v>364</v>
      </c>
      <c r="D406" s="66" t="s">
        <v>420</v>
      </c>
      <c r="E406" s="177" t="s">
        <v>348</v>
      </c>
      <c r="F406" s="180">
        <v>222</v>
      </c>
      <c r="G406" s="181"/>
      <c r="H406" s="181">
        <f t="shared" si="31"/>
        <v>0</v>
      </c>
    </row>
    <row r="407" spans="2:8" ht="25.5">
      <c r="B407" s="492" t="s">
        <v>365</v>
      </c>
      <c r="C407" s="493" t="s">
        <v>366</v>
      </c>
      <c r="D407" s="379" t="s">
        <v>506</v>
      </c>
      <c r="E407" s="177" t="s">
        <v>174</v>
      </c>
      <c r="F407" s="180">
        <v>103</v>
      </c>
      <c r="G407" s="181"/>
      <c r="H407" s="181">
        <f t="shared" si="31"/>
        <v>0</v>
      </c>
    </row>
    <row r="408" spans="2:8" ht="24.75" customHeight="1">
      <c r="B408" s="492" t="s">
        <v>367</v>
      </c>
      <c r="C408" s="493" t="s">
        <v>368</v>
      </c>
      <c r="D408" s="379" t="s">
        <v>506</v>
      </c>
      <c r="E408" s="177" t="s">
        <v>348</v>
      </c>
      <c r="F408" s="180">
        <v>380</v>
      </c>
      <c r="G408" s="181"/>
      <c r="H408" s="181">
        <f t="shared" si="31"/>
        <v>0</v>
      </c>
    </row>
    <row r="409" spans="2:8" ht="24.75" customHeight="1">
      <c r="B409" s="492" t="s">
        <v>369</v>
      </c>
      <c r="C409" s="493" t="s">
        <v>370</v>
      </c>
      <c r="D409" s="402" t="s">
        <v>421</v>
      </c>
      <c r="E409" s="177" t="s">
        <v>64</v>
      </c>
      <c r="F409" s="180">
        <v>260</v>
      </c>
      <c r="G409" s="181"/>
      <c r="H409" s="181">
        <f t="shared" si="31"/>
        <v>0</v>
      </c>
    </row>
    <row r="410" spans="2:8" ht="24.75" customHeight="1">
      <c r="B410" s="492" t="s">
        <v>371</v>
      </c>
      <c r="C410" s="493" t="s">
        <v>372</v>
      </c>
      <c r="D410" s="402" t="s">
        <v>421</v>
      </c>
      <c r="E410" s="177" t="s">
        <v>64</v>
      </c>
      <c r="F410" s="180">
        <v>60</v>
      </c>
      <c r="G410" s="181"/>
      <c r="H410" s="181">
        <f t="shared" si="31"/>
        <v>0</v>
      </c>
    </row>
    <row r="411" spans="2:8" ht="24.75" customHeight="1">
      <c r="B411" s="492" t="s">
        <v>373</v>
      </c>
      <c r="C411" s="493" t="s">
        <v>374</v>
      </c>
      <c r="D411" s="402" t="s">
        <v>421</v>
      </c>
      <c r="E411" s="177" t="s">
        <v>64</v>
      </c>
      <c r="F411" s="180">
        <v>40</v>
      </c>
      <c r="G411" s="181"/>
      <c r="H411" s="181">
        <f t="shared" si="31"/>
        <v>0</v>
      </c>
    </row>
    <row r="412" spans="2:8" ht="24.75" customHeight="1">
      <c r="B412" s="492" t="s">
        <v>375</v>
      </c>
      <c r="C412" s="493" t="s">
        <v>376</v>
      </c>
      <c r="D412" s="402" t="s">
        <v>421</v>
      </c>
      <c r="E412" s="177" t="s">
        <v>44</v>
      </c>
      <c r="F412" s="180">
        <v>10</v>
      </c>
      <c r="G412" s="181"/>
      <c r="H412" s="181">
        <f t="shared" si="31"/>
        <v>0</v>
      </c>
    </row>
    <row r="413" spans="2:8" ht="24.75" customHeight="1">
      <c r="B413" s="492" t="s">
        <v>377</v>
      </c>
      <c r="C413" s="493" t="s">
        <v>378</v>
      </c>
      <c r="D413" s="402" t="s">
        <v>421</v>
      </c>
      <c r="E413" s="177" t="s">
        <v>44</v>
      </c>
      <c r="F413" s="180">
        <v>4</v>
      </c>
      <c r="G413" s="181"/>
      <c r="H413" s="181">
        <f t="shared" si="31"/>
        <v>0</v>
      </c>
    </row>
    <row r="414" spans="2:8" ht="24.75" customHeight="1">
      <c r="B414" s="492" t="s">
        <v>379</v>
      </c>
      <c r="C414" s="493" t="s">
        <v>380</v>
      </c>
      <c r="D414" s="178" t="s">
        <v>508</v>
      </c>
      <c r="E414" s="177" t="s">
        <v>44</v>
      </c>
      <c r="F414" s="180">
        <v>6</v>
      </c>
      <c r="G414" s="181"/>
      <c r="H414" s="181">
        <f t="shared" si="31"/>
        <v>0</v>
      </c>
    </row>
    <row r="415" spans="2:8" ht="24.75" customHeight="1">
      <c r="B415" s="492" t="s">
        <v>381</v>
      </c>
      <c r="C415" s="493" t="s">
        <v>382</v>
      </c>
      <c r="D415" s="178" t="s">
        <v>508</v>
      </c>
      <c r="E415" s="177" t="s">
        <v>44</v>
      </c>
      <c r="F415" s="180">
        <v>6</v>
      </c>
      <c r="G415" s="181"/>
      <c r="H415" s="181">
        <f t="shared" si="31"/>
        <v>0</v>
      </c>
    </row>
    <row r="416" spans="2:8" ht="24.75" customHeight="1">
      <c r="B416" s="492" t="s">
        <v>383</v>
      </c>
      <c r="C416" s="493" t="s">
        <v>384</v>
      </c>
      <c r="D416" s="402" t="s">
        <v>422</v>
      </c>
      <c r="E416" s="177" t="s">
        <v>44</v>
      </c>
      <c r="F416" s="180">
        <v>24</v>
      </c>
      <c r="G416" s="181"/>
      <c r="H416" s="181">
        <f t="shared" si="31"/>
        <v>0</v>
      </c>
    </row>
    <row r="417" spans="2:8" ht="24.75" customHeight="1">
      <c r="B417" s="492" t="s">
        <v>385</v>
      </c>
      <c r="C417" s="493" t="s">
        <v>386</v>
      </c>
      <c r="D417" s="402" t="s">
        <v>422</v>
      </c>
      <c r="E417" s="177" t="s">
        <v>44</v>
      </c>
      <c r="F417" s="180">
        <v>1</v>
      </c>
      <c r="G417" s="181"/>
      <c r="H417" s="181">
        <f t="shared" si="31"/>
        <v>0</v>
      </c>
    </row>
    <row r="418" spans="2:8" ht="24.75" customHeight="1">
      <c r="B418" s="492" t="s">
        <v>387</v>
      </c>
      <c r="C418" s="493" t="s">
        <v>388</v>
      </c>
      <c r="D418" s="178" t="s">
        <v>506</v>
      </c>
      <c r="E418" s="177" t="s">
        <v>44</v>
      </c>
      <c r="F418" s="180">
        <v>10</v>
      </c>
      <c r="G418" s="181"/>
      <c r="H418" s="181">
        <f t="shared" si="31"/>
        <v>0</v>
      </c>
    </row>
    <row r="419" spans="2:8" ht="24.75" customHeight="1">
      <c r="B419" s="492" t="s">
        <v>389</v>
      </c>
      <c r="C419" s="493" t="s">
        <v>413</v>
      </c>
      <c r="D419" s="402" t="s">
        <v>423</v>
      </c>
      <c r="E419" s="177" t="s">
        <v>64</v>
      </c>
      <c r="F419" s="180">
        <v>110</v>
      </c>
      <c r="G419" s="181"/>
      <c r="H419" s="181">
        <f t="shared" si="31"/>
        <v>0</v>
      </c>
    </row>
    <row r="420" spans="2:8" ht="63.75">
      <c r="B420" s="492" t="s">
        <v>390</v>
      </c>
      <c r="C420" s="493" t="s">
        <v>391</v>
      </c>
      <c r="D420" s="379" t="s">
        <v>416</v>
      </c>
      <c r="E420" s="177" t="s">
        <v>348</v>
      </c>
      <c r="F420" s="180">
        <v>3</v>
      </c>
      <c r="G420" s="181"/>
      <c r="H420" s="181">
        <f t="shared" si="31"/>
        <v>0</v>
      </c>
    </row>
    <row r="421" spans="2:8" ht="127.5">
      <c r="B421" s="492" t="s">
        <v>392</v>
      </c>
      <c r="C421" s="493" t="s">
        <v>393</v>
      </c>
      <c r="D421" s="379" t="s">
        <v>417</v>
      </c>
      <c r="E421" s="177" t="s">
        <v>348</v>
      </c>
      <c r="F421" s="180">
        <v>3</v>
      </c>
      <c r="G421" s="181"/>
      <c r="H421" s="181">
        <f t="shared" si="31"/>
        <v>0</v>
      </c>
    </row>
    <row r="422" spans="2:8" ht="63.75">
      <c r="B422" s="492" t="s">
        <v>394</v>
      </c>
      <c r="C422" s="493" t="s">
        <v>395</v>
      </c>
      <c r="D422" s="379" t="s">
        <v>415</v>
      </c>
      <c r="E422" s="177" t="s">
        <v>348</v>
      </c>
      <c r="F422" s="180">
        <v>20</v>
      </c>
      <c r="G422" s="181"/>
      <c r="H422" s="181">
        <f t="shared" si="31"/>
        <v>0</v>
      </c>
    </row>
    <row r="423" spans="2:8" ht="24.75" customHeight="1">
      <c r="B423" s="492" t="s">
        <v>396</v>
      </c>
      <c r="C423" s="493" t="s">
        <v>368</v>
      </c>
      <c r="D423" s="178" t="s">
        <v>506</v>
      </c>
      <c r="E423" s="177" t="s">
        <v>348</v>
      </c>
      <c r="F423" s="180">
        <v>26</v>
      </c>
      <c r="G423" s="181"/>
      <c r="H423" s="181">
        <f t="shared" si="31"/>
        <v>0</v>
      </c>
    </row>
    <row r="424" spans="2:8" ht="21" customHeight="1">
      <c r="B424" s="634"/>
      <c r="C424" s="635" t="s">
        <v>583</v>
      </c>
      <c r="D424" s="636"/>
      <c r="E424" s="636"/>
      <c r="F424" s="637"/>
      <c r="G424" s="638"/>
      <c r="H424" s="639">
        <f>SUM(H397:H423)</f>
        <v>0</v>
      </c>
    </row>
    <row r="425" spans="2:8" ht="24.75" customHeight="1">
      <c r="B425" s="524"/>
      <c r="C425" s="640" t="s">
        <v>646</v>
      </c>
      <c r="D425" s="641"/>
      <c r="E425" s="641"/>
      <c r="F425" s="528"/>
      <c r="G425" s="529"/>
      <c r="H425" s="642"/>
    </row>
    <row r="426" spans="2:8" ht="24.75" customHeight="1">
      <c r="B426" s="492">
        <v>1</v>
      </c>
      <c r="C426" s="493" t="s">
        <v>345</v>
      </c>
      <c r="D426" s="379" t="s">
        <v>506</v>
      </c>
      <c r="E426" s="177" t="s">
        <v>174</v>
      </c>
      <c r="F426" s="180">
        <v>20</v>
      </c>
      <c r="G426" s="181"/>
      <c r="H426" s="181">
        <f t="shared" ref="H426:H444" si="32">F426*G426</f>
        <v>0</v>
      </c>
    </row>
    <row r="427" spans="2:8" ht="63.75">
      <c r="B427" s="492">
        <v>2</v>
      </c>
      <c r="C427" s="493" t="s">
        <v>347</v>
      </c>
      <c r="D427" s="379" t="s">
        <v>415</v>
      </c>
      <c r="E427" s="177" t="s">
        <v>348</v>
      </c>
      <c r="F427" s="180">
        <v>77</v>
      </c>
      <c r="G427" s="181"/>
      <c r="H427" s="181">
        <f t="shared" si="32"/>
        <v>0</v>
      </c>
    </row>
    <row r="428" spans="2:8" ht="63.75">
      <c r="B428" s="492">
        <v>3</v>
      </c>
      <c r="C428" s="493" t="s">
        <v>350</v>
      </c>
      <c r="D428" s="379" t="s">
        <v>416</v>
      </c>
      <c r="E428" s="177" t="s">
        <v>348</v>
      </c>
      <c r="F428" s="180">
        <v>10</v>
      </c>
      <c r="G428" s="181"/>
      <c r="H428" s="181">
        <f t="shared" si="32"/>
        <v>0</v>
      </c>
    </row>
    <row r="429" spans="2:8" ht="127.5">
      <c r="B429" s="492">
        <v>4</v>
      </c>
      <c r="C429" s="493" t="s">
        <v>352</v>
      </c>
      <c r="D429" s="379" t="s">
        <v>417</v>
      </c>
      <c r="E429" s="177" t="s">
        <v>348</v>
      </c>
      <c r="F429" s="180">
        <v>10</v>
      </c>
      <c r="G429" s="181"/>
      <c r="H429" s="181">
        <f t="shared" si="32"/>
        <v>0</v>
      </c>
    </row>
    <row r="430" spans="2:8" ht="25.5">
      <c r="B430" s="492">
        <v>5</v>
      </c>
      <c r="C430" s="493" t="s">
        <v>354</v>
      </c>
      <c r="D430" s="379" t="s">
        <v>506</v>
      </c>
      <c r="E430" s="177" t="s">
        <v>348</v>
      </c>
      <c r="F430" s="180">
        <v>10</v>
      </c>
      <c r="G430" s="181"/>
      <c r="H430" s="181">
        <f t="shared" si="32"/>
        <v>0</v>
      </c>
    </row>
    <row r="431" spans="2:8" ht="24.75" customHeight="1">
      <c r="B431" s="492">
        <v>6</v>
      </c>
      <c r="C431" s="493" t="s">
        <v>356</v>
      </c>
      <c r="D431" s="379" t="s">
        <v>506</v>
      </c>
      <c r="E431" s="177" t="s">
        <v>348</v>
      </c>
      <c r="F431" s="180">
        <v>10</v>
      </c>
      <c r="G431" s="181"/>
      <c r="H431" s="181">
        <f t="shared" si="32"/>
        <v>0</v>
      </c>
    </row>
    <row r="432" spans="2:8" ht="24.75" customHeight="1">
      <c r="B432" s="492">
        <v>7</v>
      </c>
      <c r="C432" s="493" t="s">
        <v>360</v>
      </c>
      <c r="D432" s="346" t="s">
        <v>424</v>
      </c>
      <c r="E432" s="177" t="s">
        <v>348</v>
      </c>
      <c r="F432" s="180">
        <v>29</v>
      </c>
      <c r="G432" s="181"/>
      <c r="H432" s="181">
        <f t="shared" si="32"/>
        <v>0</v>
      </c>
    </row>
    <row r="433" spans="2:8" ht="38.25">
      <c r="B433" s="492">
        <v>8</v>
      </c>
      <c r="C433" s="493" t="s">
        <v>364</v>
      </c>
      <c r="D433" s="66" t="s">
        <v>420</v>
      </c>
      <c r="E433" s="177" t="s">
        <v>348</v>
      </c>
      <c r="F433" s="180">
        <v>83</v>
      </c>
      <c r="G433" s="181"/>
      <c r="H433" s="181">
        <f t="shared" si="32"/>
        <v>0</v>
      </c>
    </row>
    <row r="434" spans="2:8" ht="38.25">
      <c r="B434" s="492">
        <v>9</v>
      </c>
      <c r="C434" s="493" t="s">
        <v>366</v>
      </c>
      <c r="D434" s="379" t="s">
        <v>414</v>
      </c>
      <c r="E434" s="177" t="s">
        <v>174</v>
      </c>
      <c r="F434" s="180">
        <v>20</v>
      </c>
      <c r="G434" s="181"/>
      <c r="H434" s="181">
        <f t="shared" si="32"/>
        <v>0</v>
      </c>
    </row>
    <row r="435" spans="2:8" ht="24.75" customHeight="1">
      <c r="B435" s="492">
        <v>10</v>
      </c>
      <c r="C435" s="493" t="s">
        <v>368</v>
      </c>
      <c r="D435" s="178" t="s">
        <v>506</v>
      </c>
      <c r="E435" s="177" t="s">
        <v>348</v>
      </c>
      <c r="F435" s="180">
        <v>97</v>
      </c>
      <c r="G435" s="181"/>
      <c r="H435" s="181">
        <f t="shared" si="32"/>
        <v>0</v>
      </c>
    </row>
    <row r="436" spans="2:8" ht="24.75" customHeight="1">
      <c r="B436" s="492">
        <v>11</v>
      </c>
      <c r="C436" s="643" t="s">
        <v>397</v>
      </c>
      <c r="D436" s="644" t="s">
        <v>508</v>
      </c>
      <c r="E436" s="645" t="s">
        <v>44</v>
      </c>
      <c r="F436" s="646">
        <v>16</v>
      </c>
      <c r="G436" s="647"/>
      <c r="H436" s="647">
        <f t="shared" si="32"/>
        <v>0</v>
      </c>
    </row>
    <row r="437" spans="2:8" ht="24.75" customHeight="1">
      <c r="B437" s="492">
        <v>12</v>
      </c>
      <c r="C437" s="493" t="s">
        <v>400</v>
      </c>
      <c r="D437" s="178" t="s">
        <v>508</v>
      </c>
      <c r="E437" s="177" t="s">
        <v>44</v>
      </c>
      <c r="F437" s="180">
        <v>4</v>
      </c>
      <c r="G437" s="181"/>
      <c r="H437" s="181">
        <f t="shared" si="32"/>
        <v>0</v>
      </c>
    </row>
    <row r="438" spans="2:8" ht="38.25">
      <c r="B438" s="492">
        <v>13</v>
      </c>
      <c r="C438" s="493" t="s">
        <v>401</v>
      </c>
      <c r="D438" s="379" t="s">
        <v>509</v>
      </c>
      <c r="E438" s="177" t="s">
        <v>44</v>
      </c>
      <c r="F438" s="180">
        <v>4</v>
      </c>
      <c r="G438" s="181"/>
      <c r="H438" s="181">
        <f t="shared" si="32"/>
        <v>0</v>
      </c>
    </row>
    <row r="439" spans="2:8" ht="24.75" customHeight="1">
      <c r="B439" s="492">
        <v>14</v>
      </c>
      <c r="C439" s="493" t="s">
        <v>402</v>
      </c>
      <c r="D439" s="402" t="s">
        <v>426</v>
      </c>
      <c r="E439" s="177" t="s">
        <v>44</v>
      </c>
      <c r="F439" s="180">
        <v>4</v>
      </c>
      <c r="G439" s="181"/>
      <c r="H439" s="181">
        <f t="shared" si="32"/>
        <v>0</v>
      </c>
    </row>
    <row r="440" spans="2:8" ht="24.75" customHeight="1">
      <c r="B440" s="492">
        <v>15</v>
      </c>
      <c r="C440" s="493" t="s">
        <v>403</v>
      </c>
      <c r="D440" s="402" t="s">
        <v>427</v>
      </c>
      <c r="E440" s="177" t="s">
        <v>64</v>
      </c>
      <c r="F440" s="180">
        <v>130</v>
      </c>
      <c r="G440" s="181"/>
      <c r="H440" s="181">
        <f t="shared" si="32"/>
        <v>0</v>
      </c>
    </row>
    <row r="441" spans="2:8" ht="24.75" customHeight="1">
      <c r="B441" s="492">
        <v>16</v>
      </c>
      <c r="C441" s="493" t="s">
        <v>404</v>
      </c>
      <c r="D441" s="402" t="s">
        <v>427</v>
      </c>
      <c r="E441" s="177" t="s">
        <v>44</v>
      </c>
      <c r="F441" s="180">
        <v>3</v>
      </c>
      <c r="G441" s="181"/>
      <c r="H441" s="181">
        <f t="shared" si="32"/>
        <v>0</v>
      </c>
    </row>
    <row r="442" spans="2:8" ht="24.75" customHeight="1">
      <c r="B442" s="492">
        <v>17</v>
      </c>
      <c r="C442" s="493" t="s">
        <v>405</v>
      </c>
      <c r="D442" s="402" t="s">
        <v>427</v>
      </c>
      <c r="E442" s="177" t="s">
        <v>44</v>
      </c>
      <c r="F442" s="180">
        <v>4</v>
      </c>
      <c r="G442" s="181"/>
      <c r="H442" s="181">
        <f t="shared" si="32"/>
        <v>0</v>
      </c>
    </row>
    <row r="443" spans="2:8" ht="24.75" customHeight="1">
      <c r="B443" s="492">
        <v>18</v>
      </c>
      <c r="C443" s="493" t="s">
        <v>410</v>
      </c>
      <c r="D443" s="493" t="s">
        <v>430</v>
      </c>
      <c r="E443" s="177" t="s">
        <v>411</v>
      </c>
      <c r="F443" s="180">
        <v>0.5</v>
      </c>
      <c r="G443" s="181"/>
      <c r="H443" s="181">
        <f t="shared" si="32"/>
        <v>0</v>
      </c>
    </row>
    <row r="444" spans="2:8" ht="24.75" customHeight="1">
      <c r="B444" s="492">
        <v>19</v>
      </c>
      <c r="C444" s="493" t="s">
        <v>412</v>
      </c>
      <c r="D444" s="379" t="s">
        <v>430</v>
      </c>
      <c r="E444" s="177" t="s">
        <v>411</v>
      </c>
      <c r="F444" s="180">
        <v>0.5</v>
      </c>
      <c r="G444" s="181"/>
      <c r="H444" s="181">
        <f t="shared" si="32"/>
        <v>0</v>
      </c>
    </row>
    <row r="445" spans="2:8" ht="24.75" customHeight="1">
      <c r="B445" s="286"/>
      <c r="C445" s="648" t="s">
        <v>583</v>
      </c>
      <c r="D445" s="287"/>
      <c r="E445" s="287"/>
      <c r="F445" s="288"/>
      <c r="G445" s="289"/>
      <c r="H445" s="160">
        <f>SUM(H426:H444)</f>
        <v>0</v>
      </c>
    </row>
    <row r="446" spans="2:8" ht="24.75" customHeight="1">
      <c r="B446" s="260"/>
      <c r="C446" s="626" t="s">
        <v>643</v>
      </c>
      <c r="D446" s="261"/>
      <c r="E446" s="261"/>
      <c r="F446" s="130"/>
      <c r="G446" s="130"/>
      <c r="H446" s="130">
        <f>H445+H424</f>
        <v>0</v>
      </c>
    </row>
    <row r="447" spans="2:8" ht="24.75" customHeight="1">
      <c r="B447" s="262"/>
      <c r="C447" s="649" t="s">
        <v>624</v>
      </c>
      <c r="D447" s="263"/>
      <c r="E447" s="263"/>
      <c r="F447" s="256"/>
      <c r="G447" s="256"/>
      <c r="H447" s="256">
        <f>H446+H394+H354+H331+H255+H220+H146</f>
        <v>0</v>
      </c>
    </row>
    <row r="448" spans="2:8" ht="24.75" customHeight="1">
      <c r="B448" s="862" t="s">
        <v>611</v>
      </c>
      <c r="C448" s="863"/>
      <c r="D448" s="863"/>
      <c r="E448" s="863"/>
      <c r="F448" s="863"/>
      <c r="G448" s="863"/>
      <c r="H448" s="864"/>
    </row>
    <row r="449" spans="2:8" ht="24.75" customHeight="1">
      <c r="B449" s="315"/>
      <c r="C449" s="315" t="s">
        <v>544</v>
      </c>
      <c r="D449" s="650"/>
      <c r="E449" s="650"/>
      <c r="F449" s="651"/>
      <c r="G449" s="652"/>
      <c r="H449" s="652"/>
    </row>
    <row r="450" spans="2:8" ht="24.75" customHeight="1">
      <c r="B450" s="653" t="s">
        <v>523</v>
      </c>
      <c r="C450" s="654" t="s">
        <v>198</v>
      </c>
      <c r="D450" s="655"/>
      <c r="E450" s="655"/>
      <c r="F450" s="656"/>
      <c r="G450" s="657"/>
      <c r="H450" s="657"/>
    </row>
    <row r="451" spans="2:8" ht="24.75" customHeight="1">
      <c r="B451" s="19">
        <v>1</v>
      </c>
      <c r="C451" s="44" t="s">
        <v>228</v>
      </c>
      <c r="D451" s="44" t="s">
        <v>238</v>
      </c>
      <c r="E451" s="23" t="s">
        <v>44</v>
      </c>
      <c r="F451" s="80">
        <v>13</v>
      </c>
      <c r="G451" s="101"/>
      <c r="H451" s="168">
        <f t="shared" ref="H451:H458" si="33">F451*G451</f>
        <v>0</v>
      </c>
    </row>
    <row r="452" spans="2:8" ht="24.75" customHeight="1">
      <c r="B452" s="19">
        <v>2</v>
      </c>
      <c r="C452" s="44" t="s">
        <v>229</v>
      </c>
      <c r="D452" s="44" t="s">
        <v>239</v>
      </c>
      <c r="E452" s="23" t="s">
        <v>5</v>
      </c>
      <c r="F452" s="80">
        <v>160</v>
      </c>
      <c r="G452" s="101"/>
      <c r="H452" s="168">
        <f t="shared" si="33"/>
        <v>0</v>
      </c>
    </row>
    <row r="453" spans="2:8" ht="24.75" customHeight="1">
      <c r="B453" s="19">
        <v>3</v>
      </c>
      <c r="C453" s="44" t="s">
        <v>233</v>
      </c>
      <c r="D453" s="44" t="s">
        <v>240</v>
      </c>
      <c r="E453" s="23" t="s">
        <v>237</v>
      </c>
      <c r="F453" s="80">
        <v>5.5</v>
      </c>
      <c r="G453" s="101"/>
      <c r="H453" s="168">
        <f t="shared" si="33"/>
        <v>0</v>
      </c>
    </row>
    <row r="454" spans="2:8" ht="24.75" customHeight="1">
      <c r="B454" s="19">
        <v>4</v>
      </c>
      <c r="C454" s="44" t="s">
        <v>231</v>
      </c>
      <c r="D454" s="44" t="s">
        <v>242</v>
      </c>
      <c r="E454" s="23" t="s">
        <v>2</v>
      </c>
      <c r="F454" s="80">
        <v>38</v>
      </c>
      <c r="G454" s="101"/>
      <c r="H454" s="168">
        <f t="shared" si="33"/>
        <v>0</v>
      </c>
    </row>
    <row r="455" spans="2:8" ht="24.75" customHeight="1">
      <c r="B455" s="19">
        <v>5</v>
      </c>
      <c r="C455" s="44" t="s">
        <v>230</v>
      </c>
      <c r="D455" s="44" t="s">
        <v>241</v>
      </c>
      <c r="E455" s="23" t="s">
        <v>5</v>
      </c>
      <c r="F455" s="80">
        <v>240</v>
      </c>
      <c r="G455" s="101"/>
      <c r="H455" s="168">
        <f t="shared" si="33"/>
        <v>0</v>
      </c>
    </row>
    <row r="456" spans="2:8" ht="24.75" customHeight="1">
      <c r="B456" s="19">
        <v>6</v>
      </c>
      <c r="C456" s="44" t="s">
        <v>232</v>
      </c>
      <c r="D456" s="346" t="s">
        <v>213</v>
      </c>
      <c r="E456" s="23" t="s">
        <v>2</v>
      </c>
      <c r="F456" s="80">
        <v>65</v>
      </c>
      <c r="G456" s="101"/>
      <c r="H456" s="168">
        <f t="shared" si="33"/>
        <v>0</v>
      </c>
    </row>
    <row r="457" spans="2:8" ht="38.25">
      <c r="B457" s="18">
        <v>7</v>
      </c>
      <c r="C457" s="345" t="s">
        <v>210</v>
      </c>
      <c r="D457" s="346" t="s">
        <v>211</v>
      </c>
      <c r="E457" s="23" t="s">
        <v>2</v>
      </c>
      <c r="F457" s="341">
        <v>180</v>
      </c>
      <c r="G457" s="343"/>
      <c r="H457" s="168">
        <f t="shared" si="33"/>
        <v>0</v>
      </c>
    </row>
    <row r="458" spans="2:8" ht="24.75" customHeight="1">
      <c r="B458" s="19">
        <v>8</v>
      </c>
      <c r="C458" s="1" t="s">
        <v>212</v>
      </c>
      <c r="D458" s="346" t="s">
        <v>213</v>
      </c>
      <c r="E458" s="23" t="s">
        <v>2</v>
      </c>
      <c r="F458" s="341">
        <v>210</v>
      </c>
      <c r="G458" s="101"/>
      <c r="H458" s="168">
        <f t="shared" si="33"/>
        <v>0</v>
      </c>
    </row>
    <row r="459" spans="2:8" ht="24.75" customHeight="1">
      <c r="B459" s="658"/>
      <c r="C459" s="659" t="s">
        <v>521</v>
      </c>
      <c r="D459" s="654"/>
      <c r="E459" s="660"/>
      <c r="F459" s="661"/>
      <c r="G459" s="662"/>
      <c r="H459" s="663">
        <f>SUM(H451:H458)</f>
        <v>0</v>
      </c>
    </row>
    <row r="460" spans="2:8" ht="24.75" customHeight="1">
      <c r="B460" s="664" t="s">
        <v>545</v>
      </c>
      <c r="C460" s="504" t="s">
        <v>244</v>
      </c>
      <c r="D460" s="665"/>
      <c r="E460" s="666"/>
      <c r="F460" s="667"/>
      <c r="G460" s="668"/>
      <c r="H460" s="668"/>
    </row>
    <row r="461" spans="2:8" ht="24.75" customHeight="1">
      <c r="B461" s="51"/>
      <c r="C461" s="338" t="s">
        <v>45</v>
      </c>
      <c r="D461" s="449"/>
      <c r="E461" s="450"/>
      <c r="F461" s="451"/>
      <c r="G461" s="321"/>
      <c r="H461" s="452"/>
    </row>
    <row r="462" spans="2:8" ht="24.75" customHeight="1">
      <c r="B462" s="19">
        <v>1</v>
      </c>
      <c r="C462" s="15" t="s">
        <v>234</v>
      </c>
      <c r="D462" s="66" t="s">
        <v>235</v>
      </c>
      <c r="E462" s="23" t="s">
        <v>5</v>
      </c>
      <c r="F462" s="80">
        <v>560</v>
      </c>
      <c r="G462" s="101"/>
      <c r="H462" s="101">
        <f>F462*G462</f>
        <v>0</v>
      </c>
    </row>
    <row r="463" spans="2:8" ht="24.75" customHeight="1">
      <c r="B463" s="19">
        <v>2</v>
      </c>
      <c r="C463" s="15" t="s">
        <v>223</v>
      </c>
      <c r="D463" s="24" t="s">
        <v>224</v>
      </c>
      <c r="E463" s="23" t="s">
        <v>5</v>
      </c>
      <c r="F463" s="80">
        <v>1400</v>
      </c>
      <c r="G463" s="101"/>
      <c r="H463" s="101">
        <f t="shared" ref="H463:H469" si="34">F463*G463</f>
        <v>0</v>
      </c>
    </row>
    <row r="464" spans="2:8" ht="24.75" customHeight="1">
      <c r="B464" s="19">
        <v>3</v>
      </c>
      <c r="C464" s="1" t="s">
        <v>225</v>
      </c>
      <c r="D464" s="24" t="s">
        <v>224</v>
      </c>
      <c r="E464" s="23" t="s">
        <v>5</v>
      </c>
      <c r="F464" s="80">
        <v>380</v>
      </c>
      <c r="G464" s="101"/>
      <c r="H464" s="101">
        <f t="shared" si="34"/>
        <v>0</v>
      </c>
    </row>
    <row r="465" spans="2:8" ht="24.75" customHeight="1">
      <c r="B465" s="19">
        <v>4</v>
      </c>
      <c r="C465" s="15" t="s">
        <v>236</v>
      </c>
      <c r="D465" s="24" t="s">
        <v>208</v>
      </c>
      <c r="E465" s="23" t="s">
        <v>10</v>
      </c>
      <c r="F465" s="80">
        <v>1280</v>
      </c>
      <c r="G465" s="101"/>
      <c r="H465" s="101">
        <f t="shared" si="34"/>
        <v>0</v>
      </c>
    </row>
    <row r="466" spans="2:8" ht="24.75" customHeight="1">
      <c r="B466" s="19">
        <v>5</v>
      </c>
      <c r="C466" s="15" t="s">
        <v>226</v>
      </c>
      <c r="D466" s="24" t="s">
        <v>227</v>
      </c>
      <c r="E466" s="23" t="s">
        <v>10</v>
      </c>
      <c r="F466" s="80">
        <v>650</v>
      </c>
      <c r="G466" s="101"/>
      <c r="H466" s="101">
        <f t="shared" si="34"/>
        <v>0</v>
      </c>
    </row>
    <row r="467" spans="2:8" ht="24.75" customHeight="1">
      <c r="B467" s="19">
        <v>6</v>
      </c>
      <c r="C467" s="44" t="s">
        <v>477</v>
      </c>
      <c r="D467" s="44" t="s">
        <v>478</v>
      </c>
      <c r="E467" s="23" t="s">
        <v>5</v>
      </c>
      <c r="F467" s="80">
        <v>3700</v>
      </c>
      <c r="G467" s="101"/>
      <c r="H467" s="101">
        <f t="shared" si="34"/>
        <v>0</v>
      </c>
    </row>
    <row r="468" spans="2:8" ht="38.25">
      <c r="B468" s="18">
        <v>7</v>
      </c>
      <c r="C468" s="345" t="s">
        <v>210</v>
      </c>
      <c r="D468" s="346" t="s">
        <v>211</v>
      </c>
      <c r="E468" s="23" t="s">
        <v>2</v>
      </c>
      <c r="F468" s="341">
        <v>1300</v>
      </c>
      <c r="G468" s="343"/>
      <c r="H468" s="101">
        <f t="shared" si="34"/>
        <v>0</v>
      </c>
    </row>
    <row r="469" spans="2:8" ht="24.75" customHeight="1">
      <c r="B469" s="19">
        <v>8</v>
      </c>
      <c r="C469" s="1" t="s">
        <v>212</v>
      </c>
      <c r="D469" s="346" t="s">
        <v>213</v>
      </c>
      <c r="E469" s="23" t="s">
        <v>2</v>
      </c>
      <c r="F469" s="341">
        <v>1450</v>
      </c>
      <c r="G469" s="101"/>
      <c r="H469" s="101">
        <f t="shared" si="34"/>
        <v>0</v>
      </c>
    </row>
    <row r="470" spans="2:8" ht="24.75" customHeight="1">
      <c r="B470" s="347"/>
      <c r="C470" s="338" t="s">
        <v>455</v>
      </c>
      <c r="D470" s="348"/>
      <c r="E470" s="349"/>
      <c r="F470" s="350"/>
      <c r="G470" s="351"/>
      <c r="H470" s="352"/>
    </row>
    <row r="471" spans="2:8" ht="24.75" customHeight="1">
      <c r="B471" s="353"/>
      <c r="C471" s="669" t="s">
        <v>665</v>
      </c>
      <c r="D471" s="355"/>
      <c r="E471" s="356"/>
      <c r="F471" s="357"/>
      <c r="G471" s="358"/>
      <c r="H471" s="359"/>
    </row>
    <row r="472" spans="2:8" ht="89.25">
      <c r="B472" s="19">
        <v>1</v>
      </c>
      <c r="C472" s="44" t="s">
        <v>0</v>
      </c>
      <c r="D472" s="346" t="s">
        <v>1</v>
      </c>
      <c r="E472" s="25" t="s">
        <v>2</v>
      </c>
      <c r="F472" s="81">
        <v>61</v>
      </c>
      <c r="G472" s="102"/>
      <c r="H472" s="102">
        <f>F472*G472</f>
        <v>0</v>
      </c>
    </row>
    <row r="473" spans="2:8" ht="63.75">
      <c r="B473" s="19">
        <v>2</v>
      </c>
      <c r="C473" s="1" t="s">
        <v>3</v>
      </c>
      <c r="D473" s="26" t="s">
        <v>4</v>
      </c>
      <c r="E473" s="25" t="s">
        <v>5</v>
      </c>
      <c r="F473" s="81">
        <v>264</v>
      </c>
      <c r="G473" s="102"/>
      <c r="H473" s="102">
        <f t="shared" ref="H473:H475" si="35">F473*G473</f>
        <v>0</v>
      </c>
    </row>
    <row r="474" spans="2:8" ht="25.5">
      <c r="B474" s="19">
        <v>3</v>
      </c>
      <c r="C474" s="1" t="s">
        <v>6</v>
      </c>
      <c r="D474" s="24" t="s">
        <v>7</v>
      </c>
      <c r="E474" s="25" t="s">
        <v>2</v>
      </c>
      <c r="F474" s="81">
        <v>41</v>
      </c>
      <c r="G474" s="102"/>
      <c r="H474" s="102">
        <f t="shared" si="35"/>
        <v>0</v>
      </c>
    </row>
    <row r="475" spans="2:8" ht="76.5">
      <c r="B475" s="19">
        <v>4</v>
      </c>
      <c r="C475" s="15" t="s">
        <v>8</v>
      </c>
      <c r="D475" s="44" t="s">
        <v>9</v>
      </c>
      <c r="E475" s="25" t="s">
        <v>10</v>
      </c>
      <c r="F475" s="81">
        <v>756</v>
      </c>
      <c r="G475" s="102"/>
      <c r="H475" s="102">
        <f t="shared" si="35"/>
        <v>0</v>
      </c>
    </row>
    <row r="476" spans="2:8" ht="25.5">
      <c r="B476" s="19">
        <v>5</v>
      </c>
      <c r="C476" s="44" t="s">
        <v>11</v>
      </c>
      <c r="D476" s="26" t="s">
        <v>12</v>
      </c>
      <c r="E476" s="25" t="s">
        <v>10</v>
      </c>
      <c r="F476" s="81">
        <v>120</v>
      </c>
      <c r="G476" s="102"/>
      <c r="H476" s="102">
        <f>F476*G476</f>
        <v>0</v>
      </c>
    </row>
    <row r="477" spans="2:8" ht="24.75" customHeight="1">
      <c r="B477" s="360"/>
      <c r="C477" s="370" t="s">
        <v>666</v>
      </c>
      <c r="D477" s="670"/>
      <c r="E477" s="670"/>
      <c r="F477" s="671"/>
      <c r="G477" s="672"/>
      <c r="H477" s="372"/>
    </row>
    <row r="478" spans="2:8" ht="51">
      <c r="B478" s="63">
        <v>1</v>
      </c>
      <c r="C478" s="69" t="s">
        <v>78</v>
      </c>
      <c r="D478" s="9" t="s">
        <v>79</v>
      </c>
      <c r="E478" s="10" t="s">
        <v>48</v>
      </c>
      <c r="F478" s="90">
        <v>985</v>
      </c>
      <c r="G478" s="226"/>
      <c r="H478" s="102">
        <f t="shared" ref="H478:H483" si="36">F478*G478</f>
        <v>0</v>
      </c>
    </row>
    <row r="479" spans="2:8" ht="38.25">
      <c r="B479" s="61">
        <f>B478+1</f>
        <v>2</v>
      </c>
      <c r="C479" s="46" t="s">
        <v>80</v>
      </c>
      <c r="D479" s="8" t="s">
        <v>81</v>
      </c>
      <c r="E479" s="10" t="s">
        <v>48</v>
      </c>
      <c r="F479" s="89">
        <v>212</v>
      </c>
      <c r="G479" s="226"/>
      <c r="H479" s="102">
        <f t="shared" si="36"/>
        <v>0</v>
      </c>
    </row>
    <row r="480" spans="2:8" ht="51">
      <c r="B480" s="62">
        <v>3</v>
      </c>
      <c r="C480" s="47" t="s">
        <v>68</v>
      </c>
      <c r="D480" s="6" t="s">
        <v>69</v>
      </c>
      <c r="E480" s="7" t="s">
        <v>70</v>
      </c>
      <c r="F480" s="77">
        <v>476</v>
      </c>
      <c r="G480" s="214"/>
      <c r="H480" s="102">
        <f t="shared" si="36"/>
        <v>0</v>
      </c>
    </row>
    <row r="481" spans="2:8" ht="63.75">
      <c r="B481" s="62">
        <v>4</v>
      </c>
      <c r="C481" s="47" t="s">
        <v>71</v>
      </c>
      <c r="D481" s="6" t="s">
        <v>72</v>
      </c>
      <c r="E481" s="7" t="s">
        <v>61</v>
      </c>
      <c r="F481" s="77">
        <v>3080</v>
      </c>
      <c r="G481" s="111"/>
      <c r="H481" s="102">
        <f t="shared" si="36"/>
        <v>0</v>
      </c>
    </row>
    <row r="482" spans="2:8" ht="38.25">
      <c r="B482" s="63">
        <v>5</v>
      </c>
      <c r="C482" s="8" t="s">
        <v>73</v>
      </c>
      <c r="D482" s="8" t="s">
        <v>74</v>
      </c>
      <c r="E482" s="7" t="s">
        <v>61</v>
      </c>
      <c r="F482" s="77">
        <v>3080</v>
      </c>
      <c r="G482" s="111"/>
      <c r="H482" s="102">
        <f t="shared" si="36"/>
        <v>0</v>
      </c>
    </row>
    <row r="483" spans="2:8" ht="38.25">
      <c r="B483" s="63">
        <v>6</v>
      </c>
      <c r="C483" s="8" t="s">
        <v>75</v>
      </c>
      <c r="D483" s="8" t="s">
        <v>76</v>
      </c>
      <c r="E483" s="7" t="s">
        <v>61</v>
      </c>
      <c r="F483" s="77">
        <v>3080</v>
      </c>
      <c r="G483" s="111"/>
      <c r="H483" s="102">
        <f t="shared" si="36"/>
        <v>0</v>
      </c>
    </row>
    <row r="484" spans="2:8" ht="24.75" customHeight="1">
      <c r="B484" s="673"/>
      <c r="C484" s="674" t="s">
        <v>651</v>
      </c>
      <c r="D484" s="365"/>
      <c r="E484" s="366"/>
      <c r="F484" s="367"/>
      <c r="G484" s="368"/>
      <c r="H484" s="369"/>
    </row>
    <row r="485" spans="2:8" ht="89.25">
      <c r="B485" s="19">
        <v>1</v>
      </c>
      <c r="C485" s="44" t="s">
        <v>0</v>
      </c>
      <c r="D485" s="346" t="s">
        <v>1</v>
      </c>
      <c r="E485" s="25" t="s">
        <v>2</v>
      </c>
      <c r="F485" s="81">
        <v>77</v>
      </c>
      <c r="G485" s="102"/>
      <c r="H485" s="102">
        <f>F485*G485</f>
        <v>0</v>
      </c>
    </row>
    <row r="486" spans="2:8" ht="63.75">
      <c r="B486" s="19">
        <v>2</v>
      </c>
      <c r="C486" s="1" t="s">
        <v>26</v>
      </c>
      <c r="D486" s="26" t="s">
        <v>25</v>
      </c>
      <c r="E486" s="25" t="s">
        <v>5</v>
      </c>
      <c r="F486" s="81">
        <v>333</v>
      </c>
      <c r="G486" s="102"/>
      <c r="H486" s="102">
        <f t="shared" ref="H486:H489" si="37">F486*G486</f>
        <v>0</v>
      </c>
    </row>
    <row r="487" spans="2:8" ht="25.5">
      <c r="B487" s="19">
        <v>3</v>
      </c>
      <c r="C487" s="1" t="s">
        <v>259</v>
      </c>
      <c r="D487" s="24" t="s">
        <v>256</v>
      </c>
      <c r="E487" s="25" t="s">
        <v>2</v>
      </c>
      <c r="F487" s="81">
        <v>45</v>
      </c>
      <c r="G487" s="102"/>
      <c r="H487" s="102">
        <f t="shared" si="37"/>
        <v>0</v>
      </c>
    </row>
    <row r="488" spans="2:8" ht="76.5">
      <c r="B488" s="19">
        <v>4</v>
      </c>
      <c r="C488" s="15" t="s">
        <v>667</v>
      </c>
      <c r="D488" s="44" t="s">
        <v>9</v>
      </c>
      <c r="E488" s="25" t="s">
        <v>10</v>
      </c>
      <c r="F488" s="81">
        <v>1290</v>
      </c>
      <c r="G488" s="102"/>
      <c r="H488" s="102">
        <f t="shared" si="37"/>
        <v>0</v>
      </c>
    </row>
    <row r="489" spans="2:8" ht="24.75" customHeight="1">
      <c r="B489" s="19">
        <v>5</v>
      </c>
      <c r="C489" s="44" t="s">
        <v>11</v>
      </c>
      <c r="D489" s="26" t="s">
        <v>12</v>
      </c>
      <c r="E489" s="25" t="s">
        <v>10</v>
      </c>
      <c r="F489" s="81">
        <v>69</v>
      </c>
      <c r="G489" s="102"/>
      <c r="H489" s="102">
        <f t="shared" si="37"/>
        <v>0</v>
      </c>
    </row>
    <row r="490" spans="2:8" ht="24.75" customHeight="1">
      <c r="B490" s="364"/>
      <c r="C490" s="370" t="s">
        <v>653</v>
      </c>
      <c r="D490" s="21"/>
      <c r="E490" s="22"/>
      <c r="F490" s="82"/>
      <c r="G490" s="104"/>
      <c r="H490" s="363"/>
    </row>
    <row r="491" spans="2:8" ht="89.25">
      <c r="B491" s="19">
        <v>1</v>
      </c>
      <c r="C491" s="1" t="s">
        <v>28</v>
      </c>
      <c r="D491" s="346" t="s">
        <v>1</v>
      </c>
      <c r="E491" s="25" t="s">
        <v>2</v>
      </c>
      <c r="F491" s="81">
        <v>474</v>
      </c>
      <c r="G491" s="102"/>
      <c r="H491" s="102">
        <f>F491*G491</f>
        <v>0</v>
      </c>
    </row>
    <row r="492" spans="2:8" ht="63.75">
      <c r="B492" s="19">
        <v>2</v>
      </c>
      <c r="C492" s="1" t="s">
        <v>29</v>
      </c>
      <c r="D492" s="346" t="s">
        <v>30</v>
      </c>
      <c r="E492" s="25" t="s">
        <v>5</v>
      </c>
      <c r="F492" s="81">
        <v>1650</v>
      </c>
      <c r="G492" s="102"/>
      <c r="H492" s="102">
        <f t="shared" ref="H492:H537" si="38">F492*G492</f>
        <v>0</v>
      </c>
    </row>
    <row r="493" spans="2:8" ht="63.75">
      <c r="B493" s="18">
        <v>3</v>
      </c>
      <c r="C493" s="1" t="s">
        <v>31</v>
      </c>
      <c r="D493" s="66" t="s">
        <v>32</v>
      </c>
      <c r="E493" s="25" t="s">
        <v>2</v>
      </c>
      <c r="F493" s="81">
        <v>255</v>
      </c>
      <c r="G493" s="102"/>
      <c r="H493" s="102">
        <f t="shared" si="38"/>
        <v>0</v>
      </c>
    </row>
    <row r="494" spans="2:8" ht="51">
      <c r="B494" s="18">
        <v>4</v>
      </c>
      <c r="C494" s="1" t="s">
        <v>33</v>
      </c>
      <c r="D494" s="66" t="s">
        <v>34</v>
      </c>
      <c r="E494" s="25" t="s">
        <v>2</v>
      </c>
      <c r="F494" s="81">
        <v>170</v>
      </c>
      <c r="G494" s="102"/>
      <c r="H494" s="102">
        <f t="shared" si="38"/>
        <v>0</v>
      </c>
    </row>
    <row r="495" spans="2:8" ht="38.25">
      <c r="B495" s="18">
        <v>5</v>
      </c>
      <c r="C495" s="1" t="s">
        <v>247</v>
      </c>
      <c r="D495" s="346" t="s">
        <v>35</v>
      </c>
      <c r="E495" s="25" t="s">
        <v>2</v>
      </c>
      <c r="F495" s="81">
        <v>85</v>
      </c>
      <c r="G495" s="102"/>
      <c r="H495" s="102">
        <f t="shared" si="38"/>
        <v>0</v>
      </c>
    </row>
    <row r="496" spans="2:8" ht="38.25">
      <c r="B496" s="18">
        <v>6</v>
      </c>
      <c r="C496" s="1" t="s">
        <v>36</v>
      </c>
      <c r="D496" s="346" t="s">
        <v>37</v>
      </c>
      <c r="E496" s="25" t="s">
        <v>2</v>
      </c>
      <c r="F496" s="81">
        <v>85</v>
      </c>
      <c r="G496" s="102"/>
      <c r="H496" s="102">
        <f t="shared" si="38"/>
        <v>0</v>
      </c>
    </row>
    <row r="497" spans="2:8" ht="38.25">
      <c r="B497" s="18">
        <v>7</v>
      </c>
      <c r="C497" s="345" t="s">
        <v>43</v>
      </c>
      <c r="D497" s="24" t="s">
        <v>654</v>
      </c>
      <c r="E497" s="25" t="s">
        <v>5</v>
      </c>
      <c r="F497" s="81">
        <v>1650</v>
      </c>
      <c r="G497" s="102"/>
      <c r="H497" s="102">
        <f t="shared" si="38"/>
        <v>0</v>
      </c>
    </row>
    <row r="498" spans="2:8" ht="25.5">
      <c r="B498" s="19">
        <v>8</v>
      </c>
      <c r="C498" s="345" t="s">
        <v>38</v>
      </c>
      <c r="D498" s="44" t="s">
        <v>39</v>
      </c>
      <c r="E498" s="25" t="s">
        <v>5</v>
      </c>
      <c r="F498" s="81">
        <v>1650</v>
      </c>
      <c r="G498" s="102"/>
      <c r="H498" s="102">
        <f t="shared" si="38"/>
        <v>0</v>
      </c>
    </row>
    <row r="499" spans="2:8" ht="24.75" customHeight="1">
      <c r="B499" s="19">
        <v>9</v>
      </c>
      <c r="C499" s="345" t="s">
        <v>42</v>
      </c>
      <c r="D499" s="44" t="s">
        <v>41</v>
      </c>
      <c r="E499" s="25" t="s">
        <v>10</v>
      </c>
      <c r="F499" s="81">
        <v>233</v>
      </c>
      <c r="G499" s="102"/>
      <c r="H499" s="102">
        <f t="shared" si="38"/>
        <v>0</v>
      </c>
    </row>
    <row r="500" spans="2:8" ht="24.75" customHeight="1">
      <c r="B500" s="360"/>
      <c r="C500" s="370" t="s">
        <v>668</v>
      </c>
      <c r="D500" s="461"/>
      <c r="E500" s="462"/>
      <c r="F500" s="463"/>
      <c r="G500" s="464"/>
      <c r="H500" s="465"/>
    </row>
    <row r="501" spans="2:8" ht="89.25">
      <c r="B501" s="19">
        <v>1</v>
      </c>
      <c r="C501" s="1" t="s">
        <v>28</v>
      </c>
      <c r="D501" s="346" t="s">
        <v>1</v>
      </c>
      <c r="E501" s="25" t="s">
        <v>2</v>
      </c>
      <c r="F501" s="81">
        <v>282</v>
      </c>
      <c r="G501" s="102"/>
      <c r="H501" s="102">
        <f>F501*G501</f>
        <v>0</v>
      </c>
    </row>
    <row r="502" spans="2:8" ht="63.75">
      <c r="B502" s="19">
        <v>2</v>
      </c>
      <c r="C502" s="1" t="s">
        <v>479</v>
      </c>
      <c r="D502" s="346" t="s">
        <v>30</v>
      </c>
      <c r="E502" s="25" t="s">
        <v>5</v>
      </c>
      <c r="F502" s="81">
        <v>940</v>
      </c>
      <c r="G502" s="102"/>
      <c r="H502" s="102">
        <f t="shared" ref="H502:H508" si="39">F502*G502</f>
        <v>0</v>
      </c>
    </row>
    <row r="503" spans="2:8" ht="63.75">
      <c r="B503" s="18">
        <v>3</v>
      </c>
      <c r="C503" s="1" t="s">
        <v>31</v>
      </c>
      <c r="D503" s="66" t="s">
        <v>32</v>
      </c>
      <c r="E503" s="25" t="s">
        <v>2</v>
      </c>
      <c r="F503" s="81">
        <v>155</v>
      </c>
      <c r="G503" s="102"/>
      <c r="H503" s="102">
        <f t="shared" si="39"/>
        <v>0</v>
      </c>
    </row>
    <row r="504" spans="2:8" ht="51">
      <c r="B504" s="18">
        <v>4</v>
      </c>
      <c r="C504" s="1" t="s">
        <v>33</v>
      </c>
      <c r="D504" s="66" t="s">
        <v>34</v>
      </c>
      <c r="E504" s="25" t="s">
        <v>2</v>
      </c>
      <c r="F504" s="81">
        <v>105</v>
      </c>
      <c r="G504" s="102"/>
      <c r="H504" s="102">
        <f t="shared" si="39"/>
        <v>0</v>
      </c>
    </row>
    <row r="505" spans="2:8" ht="25.5">
      <c r="B505" s="18">
        <v>5</v>
      </c>
      <c r="C505" s="1" t="s">
        <v>172</v>
      </c>
      <c r="D505" s="24" t="s">
        <v>258</v>
      </c>
      <c r="E505" s="25" t="s">
        <v>2</v>
      </c>
      <c r="F505" s="81">
        <v>134</v>
      </c>
      <c r="G505" s="102"/>
      <c r="H505" s="102">
        <f t="shared" si="39"/>
        <v>0</v>
      </c>
    </row>
    <row r="506" spans="2:8" ht="38.25">
      <c r="B506" s="18">
        <v>6</v>
      </c>
      <c r="C506" s="345" t="s">
        <v>260</v>
      </c>
      <c r="D506" s="24" t="s">
        <v>654</v>
      </c>
      <c r="E506" s="25" t="s">
        <v>5</v>
      </c>
      <c r="F506" s="81">
        <v>940</v>
      </c>
      <c r="G506" s="102"/>
      <c r="H506" s="102">
        <f t="shared" si="39"/>
        <v>0</v>
      </c>
    </row>
    <row r="507" spans="2:8" ht="25.5">
      <c r="B507" s="19">
        <v>7</v>
      </c>
      <c r="C507" s="345" t="s">
        <v>38</v>
      </c>
      <c r="D507" s="44" t="s">
        <v>39</v>
      </c>
      <c r="E507" s="25" t="s">
        <v>5</v>
      </c>
      <c r="F507" s="81">
        <v>940</v>
      </c>
      <c r="G507" s="102"/>
      <c r="H507" s="102">
        <f t="shared" si="39"/>
        <v>0</v>
      </c>
    </row>
    <row r="508" spans="2:8" ht="24.75" customHeight="1">
      <c r="B508" s="19">
        <v>8</v>
      </c>
      <c r="C508" s="345" t="s">
        <v>42</v>
      </c>
      <c r="D508" s="44" t="s">
        <v>41</v>
      </c>
      <c r="E508" s="25" t="s">
        <v>10</v>
      </c>
      <c r="F508" s="81">
        <v>160</v>
      </c>
      <c r="G508" s="102"/>
      <c r="H508" s="102">
        <f t="shared" si="39"/>
        <v>0</v>
      </c>
    </row>
    <row r="509" spans="2:8" ht="24.75" customHeight="1">
      <c r="B509" s="364"/>
      <c r="C509" s="370" t="s">
        <v>655</v>
      </c>
      <c r="D509" s="371"/>
      <c r="E509" s="366"/>
      <c r="F509" s="367"/>
      <c r="G509" s="368"/>
      <c r="H509" s="363"/>
    </row>
    <row r="510" spans="2:8" ht="89.25">
      <c r="B510" s="19">
        <v>1</v>
      </c>
      <c r="C510" s="1" t="s">
        <v>28</v>
      </c>
      <c r="D510" s="346" t="s">
        <v>1</v>
      </c>
      <c r="E510" s="25" t="s">
        <v>2</v>
      </c>
      <c r="F510" s="81">
        <v>1.2</v>
      </c>
      <c r="G510" s="102"/>
      <c r="H510" s="102">
        <f t="shared" si="38"/>
        <v>0</v>
      </c>
    </row>
    <row r="511" spans="2:8" ht="63.75">
      <c r="B511" s="19">
        <v>2</v>
      </c>
      <c r="C511" s="1" t="s">
        <v>458</v>
      </c>
      <c r="D511" s="346" t="s">
        <v>30</v>
      </c>
      <c r="E511" s="25" t="s">
        <v>5</v>
      </c>
      <c r="F511" s="81">
        <v>4</v>
      </c>
      <c r="G511" s="102"/>
      <c r="H511" s="102">
        <f t="shared" si="38"/>
        <v>0</v>
      </c>
    </row>
    <row r="512" spans="2:8" ht="51">
      <c r="B512" s="18">
        <v>3</v>
      </c>
      <c r="C512" s="1" t="s">
        <v>31</v>
      </c>
      <c r="D512" s="66" t="s">
        <v>168</v>
      </c>
      <c r="E512" s="25" t="s">
        <v>2</v>
      </c>
      <c r="F512" s="81">
        <v>0.6</v>
      </c>
      <c r="G512" s="102"/>
      <c r="H512" s="102">
        <f t="shared" si="38"/>
        <v>0</v>
      </c>
    </row>
    <row r="513" spans="2:8" ht="51">
      <c r="B513" s="18">
        <v>4</v>
      </c>
      <c r="C513" s="1" t="s">
        <v>33</v>
      </c>
      <c r="D513" s="66" t="s">
        <v>34</v>
      </c>
      <c r="E513" s="25" t="s">
        <v>2</v>
      </c>
      <c r="F513" s="81">
        <v>0.4</v>
      </c>
      <c r="G513" s="102"/>
      <c r="H513" s="102">
        <f t="shared" si="38"/>
        <v>0</v>
      </c>
    </row>
    <row r="514" spans="2:8" ht="38.25">
      <c r="B514" s="18">
        <v>5</v>
      </c>
      <c r="C514" s="1" t="s">
        <v>247</v>
      </c>
      <c r="D514" s="346" t="s">
        <v>35</v>
      </c>
      <c r="E514" s="25" t="s">
        <v>2</v>
      </c>
      <c r="F514" s="81">
        <v>0.2</v>
      </c>
      <c r="G514" s="102"/>
      <c r="H514" s="102">
        <f t="shared" si="38"/>
        <v>0</v>
      </c>
    </row>
    <row r="515" spans="2:8" ht="38.25">
      <c r="B515" s="18">
        <v>6</v>
      </c>
      <c r="C515" s="1" t="s">
        <v>36</v>
      </c>
      <c r="D515" s="346" t="s">
        <v>37</v>
      </c>
      <c r="E515" s="25" t="s">
        <v>2</v>
      </c>
      <c r="F515" s="81">
        <v>0.2</v>
      </c>
      <c r="G515" s="102"/>
      <c r="H515" s="102">
        <f t="shared" si="38"/>
        <v>0</v>
      </c>
    </row>
    <row r="516" spans="2:8" ht="38.25">
      <c r="B516" s="18">
        <v>7</v>
      </c>
      <c r="C516" s="345" t="s">
        <v>171</v>
      </c>
      <c r="D516" s="24" t="s">
        <v>654</v>
      </c>
      <c r="E516" s="25" t="s">
        <v>5</v>
      </c>
      <c r="F516" s="341">
        <v>4</v>
      </c>
      <c r="G516" s="102"/>
      <c r="H516" s="102">
        <f t="shared" si="38"/>
        <v>0</v>
      </c>
    </row>
    <row r="517" spans="2:8" ht="25.5">
      <c r="B517" s="19">
        <v>8</v>
      </c>
      <c r="C517" s="345" t="s">
        <v>38</v>
      </c>
      <c r="D517" s="44" t="s">
        <v>39</v>
      </c>
      <c r="E517" s="25" t="s">
        <v>5</v>
      </c>
      <c r="F517" s="81">
        <v>4</v>
      </c>
      <c r="G517" s="102"/>
      <c r="H517" s="102">
        <f t="shared" si="38"/>
        <v>0</v>
      </c>
    </row>
    <row r="518" spans="2:8" ht="25.5">
      <c r="B518" s="19">
        <v>9</v>
      </c>
      <c r="C518" s="345" t="s">
        <v>40</v>
      </c>
      <c r="D518" s="44" t="s">
        <v>41</v>
      </c>
      <c r="E518" s="25" t="s">
        <v>10</v>
      </c>
      <c r="F518" s="81">
        <v>2</v>
      </c>
      <c r="G518" s="102"/>
      <c r="H518" s="102">
        <f t="shared" si="38"/>
        <v>0</v>
      </c>
    </row>
    <row r="519" spans="2:8" ht="24.75" customHeight="1">
      <c r="B519" s="52"/>
      <c r="C519" s="53" t="s">
        <v>218</v>
      </c>
      <c r="D519" s="54"/>
      <c r="E519" s="55"/>
      <c r="F519" s="166"/>
      <c r="G519" s="169"/>
      <c r="H519" s="170"/>
    </row>
    <row r="520" spans="2:8" ht="24.75" customHeight="1">
      <c r="B520" s="20">
        <v>1</v>
      </c>
      <c r="C520" s="675" t="s">
        <v>219</v>
      </c>
      <c r="D520" s="71" t="s">
        <v>222</v>
      </c>
      <c r="E520" s="16" t="s">
        <v>5</v>
      </c>
      <c r="F520" s="483">
        <v>150</v>
      </c>
      <c r="G520" s="484"/>
      <c r="H520" s="102">
        <f t="shared" si="38"/>
        <v>0</v>
      </c>
    </row>
    <row r="521" spans="2:8" ht="24.75" customHeight="1">
      <c r="B521" s="51"/>
      <c r="C521" s="676" t="s">
        <v>220</v>
      </c>
      <c r="D521" s="676"/>
      <c r="E521" s="450"/>
      <c r="F521" s="451"/>
      <c r="G521" s="321"/>
      <c r="H521" s="452"/>
    </row>
    <row r="522" spans="2:8" ht="24.75" customHeight="1">
      <c r="B522" s="43">
        <v>1</v>
      </c>
      <c r="C522" s="677" t="s">
        <v>197</v>
      </c>
      <c r="D522" s="678" t="s">
        <v>480</v>
      </c>
      <c r="E522" s="679" t="s">
        <v>5</v>
      </c>
      <c r="F522" s="680">
        <v>110</v>
      </c>
      <c r="G522" s="247"/>
      <c r="H522" s="247">
        <f t="shared" si="38"/>
        <v>0</v>
      </c>
    </row>
    <row r="523" spans="2:8" ht="24.75" customHeight="1">
      <c r="B523" s="52"/>
      <c r="C523" s="487" t="s">
        <v>196</v>
      </c>
      <c r="D523" s="681"/>
      <c r="E523" s="55"/>
      <c r="F523" s="166"/>
      <c r="G523" s="169"/>
      <c r="H523" s="170"/>
    </row>
    <row r="524" spans="2:8" ht="24.75" customHeight="1">
      <c r="B524" s="42">
        <v>1</v>
      </c>
      <c r="C524" s="682" t="s">
        <v>221</v>
      </c>
      <c r="D524" s="683" t="s">
        <v>272</v>
      </c>
      <c r="E524" s="679" t="s">
        <v>5</v>
      </c>
      <c r="F524" s="245">
        <v>45</v>
      </c>
      <c r="G524" s="246"/>
      <c r="H524" s="247">
        <f t="shared" si="38"/>
        <v>0</v>
      </c>
    </row>
    <row r="525" spans="2:8" ht="24.75" customHeight="1">
      <c r="B525" s="56"/>
      <c r="C525" s="487" t="s">
        <v>502</v>
      </c>
      <c r="D525" s="487"/>
      <c r="E525" s="450"/>
      <c r="F525" s="451"/>
      <c r="G525" s="321"/>
      <c r="H525" s="452"/>
    </row>
    <row r="526" spans="2:8" ht="38.25">
      <c r="B526" s="64">
        <v>1</v>
      </c>
      <c r="C526" s="684" t="s">
        <v>193</v>
      </c>
      <c r="D526" s="685" t="s">
        <v>270</v>
      </c>
      <c r="E526" s="686" t="s">
        <v>5</v>
      </c>
      <c r="F526" s="687">
        <v>253</v>
      </c>
      <c r="G526" s="688"/>
      <c r="H526" s="247">
        <f t="shared" si="38"/>
        <v>0</v>
      </c>
    </row>
    <row r="527" spans="2:8" ht="63.75">
      <c r="B527" s="65">
        <v>2</v>
      </c>
      <c r="C527" s="689" t="s">
        <v>501</v>
      </c>
      <c r="D527" s="44" t="s">
        <v>271</v>
      </c>
      <c r="E527" s="690" t="s">
        <v>5</v>
      </c>
      <c r="F527" s="390">
        <v>249</v>
      </c>
      <c r="G527" s="391"/>
      <c r="H527" s="102">
        <f>F527*G527</f>
        <v>0</v>
      </c>
    </row>
    <row r="528" spans="2:8" ht="24.75" customHeight="1">
      <c r="B528" s="691"/>
      <c r="C528" s="692" t="s">
        <v>467</v>
      </c>
      <c r="D528" s="693"/>
      <c r="E528" s="694"/>
      <c r="F528" s="695"/>
      <c r="G528" s="696"/>
      <c r="H528" s="452"/>
    </row>
    <row r="529" spans="2:8" ht="89.25">
      <c r="B529" s="697">
        <v>1</v>
      </c>
      <c r="C529" s="698" t="s">
        <v>468</v>
      </c>
      <c r="D529" s="699" t="s">
        <v>465</v>
      </c>
      <c r="E529" s="206" t="s">
        <v>44</v>
      </c>
      <c r="F529" s="390">
        <v>1</v>
      </c>
      <c r="G529" s="391"/>
      <c r="H529" s="102">
        <f t="shared" si="38"/>
        <v>0</v>
      </c>
    </row>
    <row r="530" spans="2:8">
      <c r="B530" s="691"/>
      <c r="C530" s="692" t="s">
        <v>464</v>
      </c>
      <c r="D530" s="693"/>
      <c r="E530" s="694"/>
      <c r="F530" s="695"/>
      <c r="G530" s="696"/>
      <c r="H530" s="452"/>
    </row>
    <row r="531" spans="2:8" ht="89.25">
      <c r="B531" s="697">
        <v>1</v>
      </c>
      <c r="C531" s="698" t="s">
        <v>466</v>
      </c>
      <c r="D531" s="699" t="s">
        <v>465</v>
      </c>
      <c r="E531" s="206" t="s">
        <v>44</v>
      </c>
      <c r="F531" s="390">
        <v>1</v>
      </c>
      <c r="G531" s="391"/>
      <c r="H531" s="102">
        <f t="shared" si="38"/>
        <v>0</v>
      </c>
    </row>
    <row r="532" spans="2:8" ht="24.75" customHeight="1">
      <c r="B532" s="691"/>
      <c r="C532" s="58" t="s">
        <v>473</v>
      </c>
      <c r="D532" s="693"/>
      <c r="E532" s="694"/>
      <c r="F532" s="695"/>
      <c r="G532" s="696"/>
      <c r="H532" s="452"/>
    </row>
    <row r="533" spans="2:8" ht="165.75">
      <c r="B533" s="65">
        <v>1</v>
      </c>
      <c r="C533" s="573" t="s">
        <v>470</v>
      </c>
      <c r="D533" s="44" t="s">
        <v>469</v>
      </c>
      <c r="E533" s="206" t="s">
        <v>44</v>
      </c>
      <c r="F533" s="390">
        <v>5</v>
      </c>
      <c r="G533" s="391"/>
      <c r="H533" s="102">
        <f t="shared" si="38"/>
        <v>0</v>
      </c>
    </row>
    <row r="534" spans="2:8" ht="24.75" customHeight="1">
      <c r="B534" s="57"/>
      <c r="C534" s="58" t="s">
        <v>471</v>
      </c>
      <c r="D534" s="59"/>
      <c r="E534" s="60"/>
      <c r="F534" s="167"/>
      <c r="G534" s="171"/>
      <c r="H534" s="452"/>
    </row>
    <row r="535" spans="2:8" ht="76.5">
      <c r="B535" s="65">
        <v>1</v>
      </c>
      <c r="C535" s="573" t="s">
        <v>472</v>
      </c>
      <c r="D535" s="573" t="s">
        <v>474</v>
      </c>
      <c r="E535" s="206" t="s">
        <v>44</v>
      </c>
      <c r="F535" s="390">
        <v>24</v>
      </c>
      <c r="G535" s="391"/>
      <c r="H535" s="102">
        <f t="shared" si="38"/>
        <v>0</v>
      </c>
    </row>
    <row r="536" spans="2:8" ht="24.75" customHeight="1">
      <c r="B536" s="691"/>
      <c r="C536" s="58" t="s">
        <v>475</v>
      </c>
      <c r="D536" s="497"/>
      <c r="E536" s="498"/>
      <c r="F536" s="499"/>
      <c r="G536" s="500"/>
      <c r="H536" s="452"/>
    </row>
    <row r="537" spans="2:8" ht="63.75">
      <c r="B537" s="65">
        <v>1</v>
      </c>
      <c r="C537" s="573" t="s">
        <v>476</v>
      </c>
      <c r="D537" s="501" t="s">
        <v>500</v>
      </c>
      <c r="E537" s="206" t="s">
        <v>44</v>
      </c>
      <c r="F537" s="390">
        <v>28</v>
      </c>
      <c r="G537" s="391"/>
      <c r="H537" s="102">
        <f t="shared" si="38"/>
        <v>0</v>
      </c>
    </row>
    <row r="538" spans="2:8" ht="24.75" customHeight="1">
      <c r="B538" s="172"/>
      <c r="C538" s="700" t="s">
        <v>546</v>
      </c>
      <c r="D538" s="504"/>
      <c r="E538" s="701"/>
      <c r="F538" s="702"/>
      <c r="G538" s="176"/>
      <c r="H538" s="444">
        <f>SUM(H462:H537)</f>
        <v>0</v>
      </c>
    </row>
    <row r="539" spans="2:8" ht="24.75" customHeight="1">
      <c r="B539" s="701" t="s">
        <v>548</v>
      </c>
      <c r="C539" s="703" t="s">
        <v>547</v>
      </c>
      <c r="D539" s="704"/>
      <c r="E539" s="705"/>
      <c r="F539" s="180"/>
      <c r="G539" s="706"/>
      <c r="H539" s="707"/>
    </row>
    <row r="540" spans="2:8" ht="24.75" customHeight="1">
      <c r="B540" s="708"/>
      <c r="C540" s="709" t="s">
        <v>160</v>
      </c>
      <c r="D540" s="709"/>
      <c r="E540" s="709"/>
      <c r="F540" s="710"/>
      <c r="G540" s="711"/>
      <c r="H540" s="712"/>
    </row>
    <row r="541" spans="2:8" ht="24.75" customHeight="1">
      <c r="B541" s="713"/>
      <c r="C541" s="714" t="s">
        <v>103</v>
      </c>
      <c r="D541" s="715"/>
      <c r="E541" s="715"/>
      <c r="F541" s="716"/>
      <c r="G541" s="717"/>
      <c r="H541" s="718"/>
    </row>
    <row r="542" spans="2:8" ht="114.75">
      <c r="B542" s="206">
        <v>1</v>
      </c>
      <c r="C542" s="72" t="s">
        <v>104</v>
      </c>
      <c r="D542" s="71" t="s">
        <v>105</v>
      </c>
      <c r="E542" s="719" t="s">
        <v>44</v>
      </c>
      <c r="F542" s="720">
        <v>1</v>
      </c>
      <c r="G542" s="123"/>
      <c r="H542" s="123">
        <f>F542*G542</f>
        <v>0</v>
      </c>
    </row>
    <row r="543" spans="2:8" ht="38.25">
      <c r="B543" s="206">
        <v>2</v>
      </c>
      <c r="C543" s="147" t="s">
        <v>608</v>
      </c>
      <c r="D543" s="71" t="s">
        <v>106</v>
      </c>
      <c r="E543" s="719" t="s">
        <v>44</v>
      </c>
      <c r="F543" s="720">
        <v>1</v>
      </c>
      <c r="G543" s="123"/>
      <c r="H543" s="123">
        <f t="shared" ref="H543:H600" si="40">F543*G543</f>
        <v>0</v>
      </c>
    </row>
    <row r="544" spans="2:8" ht="24.75" customHeight="1">
      <c r="B544" s="721"/>
      <c r="C544" s="722" t="s">
        <v>107</v>
      </c>
      <c r="D544" s="723"/>
      <c r="E544" s="723"/>
      <c r="F544" s="724"/>
      <c r="G544" s="725"/>
      <c r="H544" s="726"/>
    </row>
    <row r="545" spans="2:8" ht="24.75" customHeight="1">
      <c r="B545" s="721"/>
      <c r="C545" s="727" t="s">
        <v>254</v>
      </c>
      <c r="D545" s="723"/>
      <c r="E545" s="723"/>
      <c r="F545" s="724"/>
      <c r="G545" s="725"/>
      <c r="H545" s="726"/>
    </row>
    <row r="546" spans="2:8" ht="167.25" customHeight="1">
      <c r="B546" s="206">
        <v>1</v>
      </c>
      <c r="C546" s="72" t="s">
        <v>108</v>
      </c>
      <c r="D546" s="71" t="s">
        <v>109</v>
      </c>
      <c r="E546" s="3" t="s">
        <v>2</v>
      </c>
      <c r="F546" s="93">
        <f>4*36.09</f>
        <v>144.36000000000001</v>
      </c>
      <c r="G546" s="728"/>
      <c r="H546" s="123">
        <f t="shared" si="40"/>
        <v>0</v>
      </c>
    </row>
    <row r="547" spans="2:8" ht="24.75" customHeight="1">
      <c r="B547" s="206">
        <v>2</v>
      </c>
      <c r="C547" s="72" t="s">
        <v>111</v>
      </c>
      <c r="D547" s="71" t="s">
        <v>112</v>
      </c>
      <c r="E547" s="3" t="s">
        <v>110</v>
      </c>
      <c r="F547" s="93">
        <f>F546</f>
        <v>144.36000000000001</v>
      </c>
      <c r="G547" s="729"/>
      <c r="H547" s="123">
        <f t="shared" si="40"/>
        <v>0</v>
      </c>
    </row>
    <row r="548" spans="2:8" ht="24.75" customHeight="1">
      <c r="B548" s="206">
        <v>3</v>
      </c>
      <c r="C548" s="72" t="s">
        <v>113</v>
      </c>
      <c r="D548" s="730" t="s">
        <v>114</v>
      </c>
      <c r="E548" s="3" t="s">
        <v>110</v>
      </c>
      <c r="F548" s="93">
        <f>2.85*0.15*36.09</f>
        <v>15.428475000000001</v>
      </c>
      <c r="G548" s="729"/>
      <c r="H548" s="123">
        <f t="shared" si="40"/>
        <v>0</v>
      </c>
    </row>
    <row r="549" spans="2:8" ht="24.75" customHeight="1">
      <c r="B549" s="721"/>
      <c r="C549" s="722" t="s">
        <v>115</v>
      </c>
      <c r="D549" s="723"/>
      <c r="E549" s="723"/>
      <c r="F549" s="724"/>
      <c r="G549" s="725"/>
      <c r="H549" s="726"/>
    </row>
    <row r="550" spans="2:8" ht="24.75" customHeight="1">
      <c r="B550" s="721"/>
      <c r="C550" s="727" t="s">
        <v>116</v>
      </c>
      <c r="D550" s="723"/>
      <c r="E550" s="723"/>
      <c r="F550" s="724"/>
      <c r="G550" s="725"/>
      <c r="H550" s="726"/>
    </row>
    <row r="551" spans="2:8" ht="153">
      <c r="B551" s="206">
        <v>1</v>
      </c>
      <c r="C551" s="72" t="s">
        <v>117</v>
      </c>
      <c r="D551" s="71" t="s">
        <v>118</v>
      </c>
      <c r="E551" s="3" t="s">
        <v>110</v>
      </c>
      <c r="F551" s="731">
        <v>107</v>
      </c>
      <c r="G551" s="729"/>
      <c r="H551" s="123">
        <f t="shared" si="40"/>
        <v>0</v>
      </c>
    </row>
    <row r="552" spans="2:8" ht="24.75" customHeight="1">
      <c r="B552" s="721"/>
      <c r="C552" s="727" t="s">
        <v>119</v>
      </c>
      <c r="D552" s="723"/>
      <c r="E552" s="723"/>
      <c r="F552" s="724"/>
      <c r="G552" s="725"/>
      <c r="H552" s="726"/>
    </row>
    <row r="553" spans="2:8" ht="153">
      <c r="B553" s="206">
        <v>1</v>
      </c>
      <c r="C553" s="72" t="s">
        <v>120</v>
      </c>
      <c r="D553" s="71" t="s">
        <v>118</v>
      </c>
      <c r="E553" s="3" t="s">
        <v>110</v>
      </c>
      <c r="F553" s="93">
        <v>112</v>
      </c>
      <c r="G553" s="729"/>
      <c r="H553" s="123">
        <f t="shared" si="40"/>
        <v>0</v>
      </c>
    </row>
    <row r="554" spans="2:8" ht="24.75" customHeight="1">
      <c r="B554" s="721"/>
      <c r="C554" s="727" t="s">
        <v>159</v>
      </c>
      <c r="D554" s="723"/>
      <c r="E554" s="723"/>
      <c r="F554" s="724"/>
      <c r="G554" s="725"/>
      <c r="H554" s="726"/>
    </row>
    <row r="555" spans="2:8" ht="153">
      <c r="B555" s="206">
        <v>1</v>
      </c>
      <c r="C555" s="70" t="s">
        <v>156</v>
      </c>
      <c r="D555" s="71" t="s">
        <v>118</v>
      </c>
      <c r="E555" s="234" t="s">
        <v>110</v>
      </c>
      <c r="F555" s="731">
        <v>33</v>
      </c>
      <c r="G555" s="728"/>
      <c r="H555" s="123">
        <f t="shared" si="40"/>
        <v>0</v>
      </c>
    </row>
    <row r="556" spans="2:8" ht="24.75" customHeight="1">
      <c r="B556" s="721"/>
      <c r="C556" s="722" t="s">
        <v>122</v>
      </c>
      <c r="D556" s="723"/>
      <c r="E556" s="723"/>
      <c r="F556" s="724"/>
      <c r="G556" s="725"/>
      <c r="H556" s="726"/>
    </row>
    <row r="557" spans="2:8" ht="24.75" customHeight="1">
      <c r="B557" s="721"/>
      <c r="C557" s="27" t="s">
        <v>123</v>
      </c>
      <c r="D557" s="723"/>
      <c r="E557" s="723"/>
      <c r="F557" s="724"/>
      <c r="G557" s="725"/>
      <c r="H557" s="726"/>
    </row>
    <row r="558" spans="2:8" ht="38.25">
      <c r="B558" s="206"/>
      <c r="C558" s="72" t="s">
        <v>124</v>
      </c>
      <c r="D558" s="71" t="s">
        <v>125</v>
      </c>
      <c r="E558" s="3"/>
      <c r="F558" s="93">
        <v>8</v>
      </c>
      <c r="G558" s="728"/>
      <c r="H558" s="123">
        <f t="shared" si="40"/>
        <v>0</v>
      </c>
    </row>
    <row r="559" spans="2:8" ht="24.75" customHeight="1">
      <c r="B559" s="721"/>
      <c r="C559" s="27" t="s">
        <v>157</v>
      </c>
      <c r="D559" s="723"/>
      <c r="E559" s="723"/>
      <c r="F559" s="724"/>
      <c r="G559" s="732"/>
      <c r="H559" s="726"/>
    </row>
    <row r="560" spans="2:8" ht="63.75">
      <c r="B560" s="206">
        <v>1</v>
      </c>
      <c r="C560" s="733" t="s">
        <v>127</v>
      </c>
      <c r="D560" s="71" t="s">
        <v>448</v>
      </c>
      <c r="E560" s="3" t="s">
        <v>128</v>
      </c>
      <c r="F560" s="93">
        <v>31</v>
      </c>
      <c r="G560" s="728"/>
      <c r="H560" s="123">
        <f t="shared" si="40"/>
        <v>0</v>
      </c>
    </row>
    <row r="561" spans="2:8" ht="63.75">
      <c r="B561" s="206">
        <v>2</v>
      </c>
      <c r="C561" s="733" t="s">
        <v>129</v>
      </c>
      <c r="D561" s="71" t="s">
        <v>448</v>
      </c>
      <c r="E561" s="3" t="s">
        <v>128</v>
      </c>
      <c r="F561" s="93">
        <v>48</v>
      </c>
      <c r="G561" s="728"/>
      <c r="H561" s="123">
        <f t="shared" si="40"/>
        <v>0</v>
      </c>
    </row>
    <row r="562" spans="2:8" ht="24.75" customHeight="1">
      <c r="B562" s="721"/>
      <c r="C562" s="722" t="s">
        <v>130</v>
      </c>
      <c r="D562" s="723"/>
      <c r="E562" s="723"/>
      <c r="F562" s="724"/>
      <c r="G562" s="725"/>
      <c r="H562" s="726"/>
    </row>
    <row r="563" spans="2:8" ht="24.75" customHeight="1">
      <c r="B563" s="721"/>
      <c r="C563" s="27" t="s">
        <v>131</v>
      </c>
      <c r="D563" s="723"/>
      <c r="E563" s="723"/>
      <c r="F563" s="724"/>
      <c r="G563" s="725"/>
      <c r="H563" s="726"/>
    </row>
    <row r="564" spans="2:8" ht="82.5" customHeight="1">
      <c r="B564" s="206">
        <v>1</v>
      </c>
      <c r="C564" s="72" t="s">
        <v>132</v>
      </c>
      <c r="D564" s="71" t="s">
        <v>133</v>
      </c>
      <c r="E564" s="3" t="s">
        <v>134</v>
      </c>
      <c r="F564" s="731">
        <v>6680</v>
      </c>
      <c r="G564" s="729"/>
      <c r="H564" s="123">
        <f t="shared" si="40"/>
        <v>0</v>
      </c>
    </row>
    <row r="565" spans="2:8" ht="24.75" customHeight="1">
      <c r="B565" s="721"/>
      <c r="C565" s="722" t="s">
        <v>135</v>
      </c>
      <c r="D565" s="723"/>
      <c r="E565" s="723"/>
      <c r="F565" s="724"/>
      <c r="G565" s="725"/>
      <c r="H565" s="726"/>
    </row>
    <row r="566" spans="2:8" ht="24.75" customHeight="1">
      <c r="B566" s="721"/>
      <c r="C566" s="727" t="s">
        <v>136</v>
      </c>
      <c r="D566" s="723"/>
      <c r="E566" s="723"/>
      <c r="F566" s="724"/>
      <c r="G566" s="725"/>
      <c r="H566" s="726"/>
    </row>
    <row r="567" spans="2:8" ht="38.25">
      <c r="B567" s="206">
        <v>1</v>
      </c>
      <c r="C567" s="72" t="s">
        <v>137</v>
      </c>
      <c r="D567" s="71" t="s">
        <v>138</v>
      </c>
      <c r="E567" s="234" t="s">
        <v>128</v>
      </c>
      <c r="F567" s="731">
        <f>0.57*36.09</f>
        <v>20.571300000000001</v>
      </c>
      <c r="G567" s="728"/>
      <c r="H567" s="123">
        <f t="shared" si="40"/>
        <v>0</v>
      </c>
    </row>
    <row r="568" spans="2:8" ht="51">
      <c r="B568" s="206">
        <v>2</v>
      </c>
      <c r="C568" s="72" t="s">
        <v>139</v>
      </c>
      <c r="D568" s="71" t="s">
        <v>140</v>
      </c>
      <c r="E568" s="234" t="s">
        <v>10</v>
      </c>
      <c r="F568" s="731">
        <f>0.42*36.09</f>
        <v>15.157800000000002</v>
      </c>
      <c r="G568" s="728"/>
      <c r="H568" s="123">
        <f t="shared" si="40"/>
        <v>0</v>
      </c>
    </row>
    <row r="569" spans="2:8" ht="38.25">
      <c r="B569" s="206">
        <v>3</v>
      </c>
      <c r="C569" s="72" t="s">
        <v>141</v>
      </c>
      <c r="D569" s="71" t="s">
        <v>142</v>
      </c>
      <c r="E569" s="3" t="s">
        <v>44</v>
      </c>
      <c r="F569" s="93">
        <v>18</v>
      </c>
      <c r="G569" s="729"/>
      <c r="H569" s="123">
        <f t="shared" si="40"/>
        <v>0</v>
      </c>
    </row>
    <row r="570" spans="2:8" ht="24.75" customHeight="1">
      <c r="B570" s="721"/>
      <c r="C570" s="734" t="s">
        <v>143</v>
      </c>
      <c r="D570" s="735"/>
      <c r="E570" s="736"/>
      <c r="F570" s="737"/>
      <c r="G570" s="738"/>
      <c r="H570" s="726"/>
    </row>
    <row r="571" spans="2:8" ht="102">
      <c r="B571" s="206">
        <v>1</v>
      </c>
      <c r="C571" s="72" t="s">
        <v>144</v>
      </c>
      <c r="D571" s="71" t="s">
        <v>145</v>
      </c>
      <c r="E571" s="3" t="s">
        <v>2</v>
      </c>
      <c r="F571" s="93">
        <f>7.4*36.09</f>
        <v>267.06600000000003</v>
      </c>
      <c r="G571" s="484"/>
      <c r="H571" s="123">
        <f t="shared" si="40"/>
        <v>0</v>
      </c>
    </row>
    <row r="572" spans="2:8" ht="51">
      <c r="B572" s="206">
        <v>2</v>
      </c>
      <c r="C572" s="72" t="s">
        <v>146</v>
      </c>
      <c r="D572" s="71" t="s">
        <v>147</v>
      </c>
      <c r="E572" s="3" t="s">
        <v>2</v>
      </c>
      <c r="F572" s="93">
        <f>0.62*36.1</f>
        <v>22.382000000000001</v>
      </c>
      <c r="G572" s="484"/>
      <c r="H572" s="123">
        <f t="shared" si="40"/>
        <v>0</v>
      </c>
    </row>
    <row r="573" spans="2:8" ht="24.75" customHeight="1">
      <c r="B573" s="206">
        <v>3</v>
      </c>
      <c r="C573" s="72" t="s">
        <v>148</v>
      </c>
      <c r="D573" s="71" t="s">
        <v>147</v>
      </c>
      <c r="E573" s="3" t="s">
        <v>2</v>
      </c>
      <c r="F573" s="93">
        <f>0.35*36.1</f>
        <v>12.635</v>
      </c>
      <c r="G573" s="484"/>
      <c r="H573" s="123">
        <f t="shared" si="40"/>
        <v>0</v>
      </c>
    </row>
    <row r="574" spans="2:8" ht="24.75" customHeight="1">
      <c r="B574" s="721"/>
      <c r="C574" s="739" t="s">
        <v>149</v>
      </c>
      <c r="D574" s="723"/>
      <c r="E574" s="723"/>
      <c r="F574" s="724"/>
      <c r="G574" s="725"/>
      <c r="H574" s="726"/>
    </row>
    <row r="575" spans="2:8" ht="63.75">
      <c r="B575" s="206">
        <v>1</v>
      </c>
      <c r="C575" s="72" t="s">
        <v>150</v>
      </c>
      <c r="D575" s="71" t="s">
        <v>151</v>
      </c>
      <c r="E575" s="3" t="s">
        <v>110</v>
      </c>
      <c r="F575" s="93">
        <v>175</v>
      </c>
      <c r="G575" s="729"/>
      <c r="H575" s="123">
        <f t="shared" si="40"/>
        <v>0</v>
      </c>
    </row>
    <row r="576" spans="2:8" ht="24.75" customHeight="1">
      <c r="B576" s="721"/>
      <c r="C576" s="739" t="s">
        <v>152</v>
      </c>
      <c r="D576" s="723"/>
      <c r="E576" s="723"/>
      <c r="F576" s="724"/>
      <c r="G576" s="725"/>
      <c r="H576" s="726"/>
    </row>
    <row r="577" spans="2:8" ht="38.25">
      <c r="B577" s="206">
        <v>1</v>
      </c>
      <c r="C577" s="72" t="s">
        <v>153</v>
      </c>
      <c r="D577" s="71" t="s">
        <v>263</v>
      </c>
      <c r="E577" s="3" t="s">
        <v>10</v>
      </c>
      <c r="F577" s="93">
        <f>3*3.5</f>
        <v>10.5</v>
      </c>
      <c r="G577" s="729"/>
      <c r="H577" s="123">
        <f t="shared" si="40"/>
        <v>0</v>
      </c>
    </row>
    <row r="578" spans="2:8" ht="24.75" customHeight="1">
      <c r="B578" s="740"/>
      <c r="C578" s="741" t="s">
        <v>447</v>
      </c>
      <c r="D578" s="742"/>
      <c r="E578" s="743"/>
      <c r="F578" s="744"/>
      <c r="G578" s="745"/>
      <c r="H578" s="746">
        <f>SUM(H541:H577)</f>
        <v>0</v>
      </c>
    </row>
    <row r="579" spans="2:8" ht="24.75" customHeight="1">
      <c r="B579" s="708"/>
      <c r="C579" s="709" t="s">
        <v>161</v>
      </c>
      <c r="D579" s="747"/>
      <c r="E579" s="747"/>
      <c r="F579" s="748"/>
      <c r="G579" s="749"/>
      <c r="H579" s="750"/>
    </row>
    <row r="580" spans="2:8" ht="24.75" customHeight="1">
      <c r="B580" s="713"/>
      <c r="C580" s="714" t="s">
        <v>103</v>
      </c>
      <c r="D580" s="715"/>
      <c r="E580" s="715"/>
      <c r="F580" s="751"/>
      <c r="G580" s="717"/>
      <c r="H580" s="752"/>
    </row>
    <row r="581" spans="2:8" ht="114.75">
      <c r="B581" s="206">
        <v>1</v>
      </c>
      <c r="C581" s="72" t="s">
        <v>104</v>
      </c>
      <c r="D581" s="71" t="s">
        <v>105</v>
      </c>
      <c r="E581" s="719" t="s">
        <v>44</v>
      </c>
      <c r="F581" s="720">
        <v>1</v>
      </c>
      <c r="G581" s="123"/>
      <c r="H581" s="123">
        <f t="shared" si="40"/>
        <v>0</v>
      </c>
    </row>
    <row r="582" spans="2:8" ht="38.25">
      <c r="B582" s="206">
        <v>2</v>
      </c>
      <c r="C582" s="147" t="s">
        <v>608</v>
      </c>
      <c r="D582" s="71" t="s">
        <v>106</v>
      </c>
      <c r="E582" s="719" t="s">
        <v>44</v>
      </c>
      <c r="F582" s="720">
        <v>1</v>
      </c>
      <c r="G582" s="123"/>
      <c r="H582" s="123">
        <f t="shared" si="40"/>
        <v>0</v>
      </c>
    </row>
    <row r="583" spans="2:8" ht="24.75" customHeight="1">
      <c r="B583" s="721"/>
      <c r="C583" s="739" t="s">
        <v>107</v>
      </c>
      <c r="D583" s="723"/>
      <c r="E583" s="723"/>
      <c r="F583" s="724"/>
      <c r="G583" s="725"/>
      <c r="H583" s="726"/>
    </row>
    <row r="584" spans="2:8" ht="24.75" customHeight="1">
      <c r="B584" s="721"/>
      <c r="C584" s="27" t="s">
        <v>254</v>
      </c>
      <c r="D584" s="723"/>
      <c r="E584" s="723"/>
      <c r="F584" s="724"/>
      <c r="G584" s="725"/>
      <c r="H584" s="726"/>
    </row>
    <row r="585" spans="2:8" ht="165" customHeight="1">
      <c r="B585" s="206">
        <v>1</v>
      </c>
      <c r="C585" s="72" t="s">
        <v>108</v>
      </c>
      <c r="D585" s="71" t="s">
        <v>109</v>
      </c>
      <c r="E585" s="3" t="s">
        <v>2</v>
      </c>
      <c r="F585" s="93">
        <f>5.4*139.62</f>
        <v>753.94800000000009</v>
      </c>
      <c r="G585" s="728"/>
      <c r="H585" s="123">
        <f t="shared" si="40"/>
        <v>0</v>
      </c>
    </row>
    <row r="586" spans="2:8" ht="24.75" customHeight="1">
      <c r="B586" s="206">
        <v>2</v>
      </c>
      <c r="C586" s="72" t="s">
        <v>111</v>
      </c>
      <c r="D586" s="71" t="s">
        <v>112</v>
      </c>
      <c r="E586" s="3" t="s">
        <v>2</v>
      </c>
      <c r="F586" s="93">
        <f>F585</f>
        <v>753.94800000000009</v>
      </c>
      <c r="G586" s="729"/>
      <c r="H586" s="123">
        <f t="shared" si="40"/>
        <v>0</v>
      </c>
    </row>
    <row r="587" spans="2:8" ht="24.75" customHeight="1">
      <c r="B587" s="206">
        <v>3</v>
      </c>
      <c r="C587" s="72" t="s">
        <v>113</v>
      </c>
      <c r="D587" s="730" t="s">
        <v>114</v>
      </c>
      <c r="E587" s="3" t="s">
        <v>2</v>
      </c>
      <c r="F587" s="93">
        <f>0.15*139.62*3.4</f>
        <v>71.20620000000001</v>
      </c>
      <c r="G587" s="729"/>
      <c r="H587" s="123">
        <f t="shared" si="40"/>
        <v>0</v>
      </c>
    </row>
    <row r="588" spans="2:8" ht="24.75" customHeight="1">
      <c r="B588" s="721"/>
      <c r="C588" s="722" t="s">
        <v>115</v>
      </c>
      <c r="D588" s="723"/>
      <c r="E588" s="723"/>
      <c r="F588" s="724"/>
      <c r="G588" s="725"/>
      <c r="H588" s="726"/>
    </row>
    <row r="589" spans="2:8" ht="24.75" customHeight="1">
      <c r="B589" s="721"/>
      <c r="C589" s="739" t="s">
        <v>116</v>
      </c>
      <c r="D589" s="723"/>
      <c r="E589" s="723"/>
      <c r="F589" s="724"/>
      <c r="G589" s="725"/>
      <c r="H589" s="726"/>
    </row>
    <row r="590" spans="2:8" ht="158.25" customHeight="1">
      <c r="B590" s="206">
        <v>1</v>
      </c>
      <c r="C590" s="72" t="s">
        <v>117</v>
      </c>
      <c r="D590" s="71" t="s">
        <v>118</v>
      </c>
      <c r="E590" s="3" t="s">
        <v>110</v>
      </c>
      <c r="F590" s="753">
        <v>623</v>
      </c>
      <c r="G590" s="729"/>
      <c r="H590" s="123">
        <f t="shared" si="40"/>
        <v>0</v>
      </c>
    </row>
    <row r="591" spans="2:8">
      <c r="B591" s="721"/>
      <c r="C591" s="27" t="s">
        <v>119</v>
      </c>
      <c r="D591" s="723"/>
      <c r="E591" s="723"/>
      <c r="F591" s="724"/>
      <c r="G591" s="725"/>
      <c r="H591" s="726"/>
    </row>
    <row r="592" spans="2:8" ht="162" customHeight="1">
      <c r="B592" s="206">
        <v>1</v>
      </c>
      <c r="C592" s="72" t="s">
        <v>120</v>
      </c>
      <c r="D592" s="71" t="s">
        <v>118</v>
      </c>
      <c r="E592" s="3" t="s">
        <v>110</v>
      </c>
      <c r="F592" s="93">
        <v>650</v>
      </c>
      <c r="G592" s="729"/>
      <c r="H592" s="123">
        <f t="shared" si="40"/>
        <v>0</v>
      </c>
    </row>
    <row r="593" spans="2:8" ht="24.75" customHeight="1">
      <c r="B593" s="206"/>
      <c r="C593" s="27" t="s">
        <v>159</v>
      </c>
      <c r="D593" s="754"/>
      <c r="E593" s="754"/>
      <c r="F593" s="755"/>
      <c r="G593" s="756"/>
      <c r="H593" s="123"/>
    </row>
    <row r="594" spans="2:8" ht="153">
      <c r="B594" s="206">
        <v>1</v>
      </c>
      <c r="C594" s="72" t="s">
        <v>162</v>
      </c>
      <c r="D594" s="71" t="s">
        <v>118</v>
      </c>
      <c r="E594" s="3" t="s">
        <v>110</v>
      </c>
      <c r="F594" s="93">
        <v>127</v>
      </c>
      <c r="G594" s="729"/>
      <c r="H594" s="123">
        <f t="shared" si="40"/>
        <v>0</v>
      </c>
    </row>
    <row r="595" spans="2:8" ht="24.75" customHeight="1">
      <c r="B595" s="721"/>
      <c r="C595" s="739" t="s">
        <v>122</v>
      </c>
      <c r="D595" s="723"/>
      <c r="E595" s="723"/>
      <c r="F595" s="724"/>
      <c r="G595" s="725"/>
      <c r="H595" s="726"/>
    </row>
    <row r="596" spans="2:8" ht="24.75" customHeight="1">
      <c r="B596" s="721"/>
      <c r="C596" s="27" t="s">
        <v>123</v>
      </c>
      <c r="D596" s="723"/>
      <c r="E596" s="723"/>
      <c r="F596" s="724"/>
      <c r="G596" s="725"/>
      <c r="H596" s="726"/>
    </row>
    <row r="597" spans="2:8" ht="38.25">
      <c r="B597" s="206">
        <v>1</v>
      </c>
      <c r="C597" s="72" t="s">
        <v>124</v>
      </c>
      <c r="D597" s="71" t="s">
        <v>125</v>
      </c>
      <c r="E597" s="3" t="s">
        <v>128</v>
      </c>
      <c r="F597" s="93">
        <v>34</v>
      </c>
      <c r="G597" s="729"/>
      <c r="H597" s="123">
        <f t="shared" si="40"/>
        <v>0</v>
      </c>
    </row>
    <row r="598" spans="2:8" ht="24.75" customHeight="1">
      <c r="B598" s="721"/>
      <c r="C598" s="27" t="s">
        <v>157</v>
      </c>
      <c r="D598" s="723"/>
      <c r="E598" s="723"/>
      <c r="F598" s="724"/>
      <c r="G598" s="725"/>
      <c r="H598" s="726"/>
    </row>
    <row r="599" spans="2:8" ht="63.75">
      <c r="B599" s="206">
        <v>1</v>
      </c>
      <c r="C599" s="72" t="s">
        <v>127</v>
      </c>
      <c r="D599" s="71" t="s">
        <v>448</v>
      </c>
      <c r="E599" s="3" t="s">
        <v>128</v>
      </c>
      <c r="F599" s="93">
        <v>153</v>
      </c>
      <c r="G599" s="728"/>
      <c r="H599" s="123">
        <f t="shared" si="40"/>
        <v>0</v>
      </c>
    </row>
    <row r="600" spans="2:8" ht="63.75">
      <c r="B600" s="206">
        <v>2</v>
      </c>
      <c r="C600" s="72" t="s">
        <v>129</v>
      </c>
      <c r="D600" s="71" t="s">
        <v>448</v>
      </c>
      <c r="E600" s="3" t="s">
        <v>128</v>
      </c>
      <c r="F600" s="93">
        <v>281</v>
      </c>
      <c r="G600" s="728"/>
      <c r="H600" s="123">
        <f t="shared" si="40"/>
        <v>0</v>
      </c>
    </row>
    <row r="601" spans="2:8" ht="24.75" customHeight="1">
      <c r="B601" s="721"/>
      <c r="C601" s="722" t="s">
        <v>130</v>
      </c>
      <c r="D601" s="723"/>
      <c r="E601" s="723"/>
      <c r="F601" s="724"/>
      <c r="G601" s="725"/>
      <c r="H601" s="726"/>
    </row>
    <row r="602" spans="2:8" ht="24.75" customHeight="1">
      <c r="B602" s="721"/>
      <c r="C602" s="27" t="s">
        <v>131</v>
      </c>
      <c r="D602" s="723"/>
      <c r="E602" s="723"/>
      <c r="F602" s="724"/>
      <c r="G602" s="725"/>
      <c r="H602" s="726"/>
    </row>
    <row r="603" spans="2:8" ht="78.75" customHeight="1">
      <c r="B603" s="206">
        <v>1</v>
      </c>
      <c r="C603" s="72" t="s">
        <v>132</v>
      </c>
      <c r="D603" s="71" t="s">
        <v>133</v>
      </c>
      <c r="E603" s="3" t="s">
        <v>503</v>
      </c>
      <c r="F603" s="93">
        <f>256*139.62</f>
        <v>35742.720000000001</v>
      </c>
      <c r="G603" s="729"/>
      <c r="H603" s="123">
        <f t="shared" ref="H603:H616" si="41">F603*G603</f>
        <v>0</v>
      </c>
    </row>
    <row r="604" spans="2:8" ht="24.75" customHeight="1">
      <c r="B604" s="721"/>
      <c r="C604" s="722" t="s">
        <v>135</v>
      </c>
      <c r="D604" s="723"/>
      <c r="E604" s="723"/>
      <c r="F604" s="724"/>
      <c r="G604" s="725"/>
      <c r="H604" s="726"/>
    </row>
    <row r="605" spans="2:8" ht="24.75" customHeight="1">
      <c r="B605" s="721"/>
      <c r="C605" s="727" t="s">
        <v>136</v>
      </c>
      <c r="D605" s="723"/>
      <c r="E605" s="723"/>
      <c r="F605" s="724"/>
      <c r="G605" s="725"/>
      <c r="H605" s="726"/>
    </row>
    <row r="606" spans="2:8" ht="38.25">
      <c r="B606" s="206">
        <v>1</v>
      </c>
      <c r="C606" s="72" t="s">
        <v>137</v>
      </c>
      <c r="D606" s="71" t="s">
        <v>138</v>
      </c>
      <c r="E606" s="3" t="s">
        <v>128</v>
      </c>
      <c r="F606" s="93">
        <f>0.65*139.62</f>
        <v>90.753</v>
      </c>
      <c r="G606" s="729"/>
      <c r="H606" s="123">
        <f t="shared" si="41"/>
        <v>0</v>
      </c>
    </row>
    <row r="607" spans="2:8" ht="51">
      <c r="B607" s="206">
        <v>2</v>
      </c>
      <c r="C607" s="72" t="s">
        <v>139</v>
      </c>
      <c r="D607" s="71" t="s">
        <v>140</v>
      </c>
      <c r="E607" s="3" t="s">
        <v>10</v>
      </c>
      <c r="F607" s="93">
        <f>0.42*139.62</f>
        <v>58.6404</v>
      </c>
      <c r="G607" s="729"/>
      <c r="H607" s="123">
        <f t="shared" si="41"/>
        <v>0</v>
      </c>
    </row>
    <row r="608" spans="2:8" ht="38.25">
      <c r="B608" s="206">
        <v>3</v>
      </c>
      <c r="C608" s="72" t="s">
        <v>141</v>
      </c>
      <c r="D608" s="71" t="s">
        <v>142</v>
      </c>
      <c r="E608" s="3" t="s">
        <v>44</v>
      </c>
      <c r="F608" s="93">
        <f>14*5</f>
        <v>70</v>
      </c>
      <c r="G608" s="729"/>
      <c r="H608" s="123">
        <f t="shared" si="41"/>
        <v>0</v>
      </c>
    </row>
    <row r="609" spans="2:8" ht="24.75" customHeight="1">
      <c r="B609" s="721"/>
      <c r="C609" s="734" t="s">
        <v>143</v>
      </c>
      <c r="D609" s="735"/>
      <c r="E609" s="736"/>
      <c r="F609" s="737"/>
      <c r="G609" s="738"/>
      <c r="H609" s="726"/>
    </row>
    <row r="610" spans="2:8" ht="102">
      <c r="B610" s="206">
        <v>1</v>
      </c>
      <c r="C610" s="72" t="s">
        <v>144</v>
      </c>
      <c r="D610" s="71" t="s">
        <v>145</v>
      </c>
      <c r="E610" s="3" t="s">
        <v>128</v>
      </c>
      <c r="F610" s="93">
        <f>(15.7-0.42-0.65)*139.62</f>
        <v>2042.6405999999999</v>
      </c>
      <c r="G610" s="484"/>
      <c r="H610" s="123">
        <f t="shared" si="41"/>
        <v>0</v>
      </c>
    </row>
    <row r="611" spans="2:8" ht="51">
      <c r="B611" s="206">
        <v>2</v>
      </c>
      <c r="C611" s="72" t="s">
        <v>146</v>
      </c>
      <c r="D611" s="71" t="s">
        <v>147</v>
      </c>
      <c r="E611" s="3" t="s">
        <v>128</v>
      </c>
      <c r="F611" s="93">
        <f>0.62*139.62</f>
        <v>86.564400000000006</v>
      </c>
      <c r="G611" s="484"/>
      <c r="H611" s="123">
        <f t="shared" si="41"/>
        <v>0</v>
      </c>
    </row>
    <row r="612" spans="2:8" ht="51">
      <c r="B612" s="206">
        <v>3</v>
      </c>
      <c r="C612" s="72" t="s">
        <v>148</v>
      </c>
      <c r="D612" s="71" t="s">
        <v>147</v>
      </c>
      <c r="E612" s="3" t="s">
        <v>128</v>
      </c>
      <c r="F612" s="93">
        <f>0.35*139.62</f>
        <v>48.866999999999997</v>
      </c>
      <c r="G612" s="484"/>
      <c r="H612" s="123">
        <f t="shared" si="41"/>
        <v>0</v>
      </c>
    </row>
    <row r="613" spans="2:8" ht="24.75" customHeight="1">
      <c r="B613" s="721"/>
      <c r="C613" s="739" t="s">
        <v>149</v>
      </c>
      <c r="D613" s="723"/>
      <c r="E613" s="723"/>
      <c r="F613" s="724"/>
      <c r="G613" s="725"/>
      <c r="H613" s="726"/>
    </row>
    <row r="614" spans="2:8" ht="63.75">
      <c r="B614" s="206">
        <v>1</v>
      </c>
      <c r="C614" s="72" t="s">
        <v>150</v>
      </c>
      <c r="D614" s="71" t="s">
        <v>151</v>
      </c>
      <c r="E614" s="3" t="s">
        <v>110</v>
      </c>
      <c r="F614" s="93">
        <f>6.7*139.62</f>
        <v>935.45400000000006</v>
      </c>
      <c r="G614" s="729"/>
      <c r="H614" s="123">
        <f t="shared" si="41"/>
        <v>0</v>
      </c>
    </row>
    <row r="615" spans="2:8" ht="24.75" customHeight="1">
      <c r="B615" s="721"/>
      <c r="C615" s="739" t="s">
        <v>152</v>
      </c>
      <c r="D615" s="723"/>
      <c r="E615" s="723"/>
      <c r="F615" s="724"/>
      <c r="G615" s="725"/>
      <c r="H615" s="726"/>
    </row>
    <row r="616" spans="2:8" ht="38.25">
      <c r="B616" s="206">
        <v>1</v>
      </c>
      <c r="C616" s="72" t="s">
        <v>153</v>
      </c>
      <c r="D616" s="71" t="s">
        <v>154</v>
      </c>
      <c r="E616" s="3" t="s">
        <v>10</v>
      </c>
      <c r="F616" s="93">
        <f>5*13</f>
        <v>65</v>
      </c>
      <c r="G616" s="729"/>
      <c r="H616" s="123">
        <f t="shared" si="41"/>
        <v>0</v>
      </c>
    </row>
    <row r="617" spans="2:8" ht="24.75" customHeight="1">
      <c r="B617" s="757"/>
      <c r="C617" s="758" t="s">
        <v>549</v>
      </c>
      <c r="D617" s="417"/>
      <c r="E617" s="759"/>
      <c r="F617" s="760"/>
      <c r="G617" s="761"/>
      <c r="H617" s="422">
        <f>SUM(H542:H616)</f>
        <v>0</v>
      </c>
    </row>
    <row r="618" spans="2:8" ht="24.75" customHeight="1">
      <c r="B618" s="762" t="s">
        <v>541</v>
      </c>
      <c r="C618" s="763" t="s">
        <v>534</v>
      </c>
      <c r="D618" s="189"/>
      <c r="E618" s="190"/>
      <c r="F618" s="764"/>
      <c r="G618" s="192"/>
      <c r="H618" s="192"/>
    </row>
    <row r="619" spans="2:8" ht="24.75" customHeight="1">
      <c r="B619" s="851" t="s">
        <v>555</v>
      </c>
      <c r="C619" s="851"/>
      <c r="D619" s="852" t="s">
        <v>562</v>
      </c>
      <c r="E619" s="853"/>
      <c r="F619" s="853"/>
      <c r="G619" s="853"/>
      <c r="H619" s="854"/>
    </row>
    <row r="620" spans="2:8" ht="24.75" customHeight="1">
      <c r="B620" s="211">
        <v>1</v>
      </c>
      <c r="C620" s="205" t="s">
        <v>593</v>
      </c>
      <c r="D620" s="205" t="s">
        <v>603</v>
      </c>
      <c r="E620" s="206" t="s">
        <v>163</v>
      </c>
      <c r="F620" s="207">
        <v>5</v>
      </c>
      <c r="G620" s="209"/>
      <c r="H620" s="102">
        <f>F620*G620</f>
        <v>0</v>
      </c>
    </row>
    <row r="621" spans="2:8" ht="24.75" customHeight="1">
      <c r="B621" s="211">
        <v>2</v>
      </c>
      <c r="C621" s="205" t="s">
        <v>594</v>
      </c>
      <c r="D621" s="205" t="s">
        <v>603</v>
      </c>
      <c r="E621" s="206" t="s">
        <v>163</v>
      </c>
      <c r="F621" s="207">
        <v>3</v>
      </c>
      <c r="G621" s="209"/>
      <c r="H621" s="102">
        <f t="shared" ref="H621" si="42">F621*G621</f>
        <v>0</v>
      </c>
    </row>
    <row r="622" spans="2:8" ht="24.75" customHeight="1">
      <c r="B622" s="851" t="s">
        <v>561</v>
      </c>
      <c r="C622" s="851"/>
      <c r="D622" s="852" t="s">
        <v>563</v>
      </c>
      <c r="E622" s="853"/>
      <c r="F622" s="853"/>
      <c r="G622" s="853"/>
      <c r="H622" s="854"/>
    </row>
    <row r="623" spans="2:8" ht="24.75" customHeight="1">
      <c r="B623" s="211">
        <v>3</v>
      </c>
      <c r="C623" s="205" t="s">
        <v>598</v>
      </c>
      <c r="D623" s="205" t="s">
        <v>603</v>
      </c>
      <c r="E623" s="206" t="s">
        <v>163</v>
      </c>
      <c r="F623" s="207">
        <v>1</v>
      </c>
      <c r="G623" s="209"/>
      <c r="H623" s="102">
        <f>F623*G623</f>
        <v>0</v>
      </c>
    </row>
    <row r="624" spans="2:8" ht="24.75" customHeight="1">
      <c r="B624" s="211">
        <v>4</v>
      </c>
      <c r="C624" s="205" t="s">
        <v>595</v>
      </c>
      <c r="D624" s="14" t="s">
        <v>576</v>
      </c>
      <c r="E624" s="206" t="s">
        <v>163</v>
      </c>
      <c r="F624" s="207">
        <v>8</v>
      </c>
      <c r="G624" s="209"/>
      <c r="H624" s="102">
        <f>F624*G624</f>
        <v>0</v>
      </c>
    </row>
    <row r="625" spans="2:8" ht="24.75" customHeight="1">
      <c r="B625" s="211">
        <v>5</v>
      </c>
      <c r="C625" s="205" t="s">
        <v>592</v>
      </c>
      <c r="D625" s="14" t="s">
        <v>576</v>
      </c>
      <c r="E625" s="206" t="s">
        <v>163</v>
      </c>
      <c r="F625" s="207">
        <v>11</v>
      </c>
      <c r="G625" s="209"/>
      <c r="H625" s="102">
        <f>F625*G625</f>
        <v>0</v>
      </c>
    </row>
    <row r="626" spans="2:8" ht="24.75" customHeight="1">
      <c r="B626" s="211">
        <v>6</v>
      </c>
      <c r="C626" s="205" t="s">
        <v>571</v>
      </c>
      <c r="D626" s="14" t="s">
        <v>576</v>
      </c>
      <c r="E626" s="206" t="s">
        <v>163</v>
      </c>
      <c r="F626" s="207">
        <v>8</v>
      </c>
      <c r="G626" s="209"/>
      <c r="H626" s="102">
        <f>F626*G626</f>
        <v>0</v>
      </c>
    </row>
    <row r="627" spans="2:8" ht="24.75" customHeight="1">
      <c r="B627" s="211">
        <v>7</v>
      </c>
      <c r="C627" s="205" t="s">
        <v>591</v>
      </c>
      <c r="D627" s="14" t="s">
        <v>576</v>
      </c>
      <c r="E627" s="206" t="s">
        <v>163</v>
      </c>
      <c r="F627" s="207">
        <v>9</v>
      </c>
      <c r="G627" s="209"/>
      <c r="H627" s="102">
        <f t="shared" ref="H627:H628" si="43">F627*G627</f>
        <v>0</v>
      </c>
    </row>
    <row r="628" spans="2:8" ht="24.75" customHeight="1">
      <c r="B628" s="211">
        <v>8</v>
      </c>
      <c r="C628" s="205" t="s">
        <v>602</v>
      </c>
      <c r="D628" s="14" t="s">
        <v>604</v>
      </c>
      <c r="E628" s="206" t="s">
        <v>163</v>
      </c>
      <c r="F628" s="207">
        <v>14</v>
      </c>
      <c r="G628" s="209"/>
      <c r="H628" s="102">
        <f t="shared" si="43"/>
        <v>0</v>
      </c>
    </row>
    <row r="629" spans="2:8" ht="24.75" customHeight="1">
      <c r="B629" s="211"/>
    </row>
    <row r="630" spans="2:8" ht="24.75" customHeight="1">
      <c r="B630" s="851" t="s">
        <v>556</v>
      </c>
      <c r="C630" s="851"/>
      <c r="D630" s="859" t="s">
        <v>564</v>
      </c>
      <c r="E630" s="860"/>
      <c r="F630" s="860"/>
      <c r="G630" s="860"/>
      <c r="H630" s="861"/>
    </row>
    <row r="631" spans="2:8" ht="24.75" customHeight="1">
      <c r="B631" s="211">
        <v>9</v>
      </c>
      <c r="C631" s="208" t="s">
        <v>596</v>
      </c>
      <c r="D631" s="205" t="s">
        <v>605</v>
      </c>
      <c r="E631" s="206" t="s">
        <v>163</v>
      </c>
      <c r="F631" s="207">
        <v>73</v>
      </c>
      <c r="G631" s="768"/>
      <c r="H631" s="768">
        <f>G631*F631</f>
        <v>0</v>
      </c>
    </row>
    <row r="632" spans="2:8" ht="24.75" customHeight="1">
      <c r="B632" s="211">
        <v>10</v>
      </c>
      <c r="C632" s="205" t="s">
        <v>590</v>
      </c>
      <c r="D632" s="205" t="s">
        <v>606</v>
      </c>
      <c r="E632" s="206" t="s">
        <v>163</v>
      </c>
      <c r="F632" s="207">
        <v>16</v>
      </c>
      <c r="G632" s="209"/>
      <c r="H632" s="102">
        <f>F632*G632</f>
        <v>0</v>
      </c>
    </row>
    <row r="633" spans="2:8" ht="24.75" customHeight="1">
      <c r="B633" s="851" t="s">
        <v>557</v>
      </c>
      <c r="C633" s="851"/>
      <c r="D633" s="859" t="s">
        <v>564</v>
      </c>
      <c r="E633" s="860"/>
      <c r="F633" s="860"/>
      <c r="G633" s="860"/>
      <c r="H633" s="860"/>
    </row>
    <row r="634" spans="2:8" ht="24.75" customHeight="1">
      <c r="B634" s="211">
        <v>11</v>
      </c>
      <c r="C634" s="205" t="s">
        <v>597</v>
      </c>
      <c r="D634" s="14" t="s">
        <v>601</v>
      </c>
      <c r="E634" s="206" t="s">
        <v>163</v>
      </c>
      <c r="F634" s="207">
        <v>505</v>
      </c>
      <c r="G634" s="209"/>
      <c r="H634" s="102">
        <f>F634*G634</f>
        <v>0</v>
      </c>
    </row>
    <row r="635" spans="2:8" ht="24.75" customHeight="1">
      <c r="B635" s="211">
        <v>12</v>
      </c>
      <c r="C635" s="205" t="s">
        <v>599</v>
      </c>
      <c r="D635" s="14" t="s">
        <v>578</v>
      </c>
      <c r="E635" s="206" t="s">
        <v>163</v>
      </c>
      <c r="F635" s="207">
        <v>1400</v>
      </c>
      <c r="G635" s="209"/>
      <c r="H635" s="102">
        <f>F635*G635</f>
        <v>0</v>
      </c>
    </row>
    <row r="636" spans="2:8" ht="24.75" customHeight="1">
      <c r="B636" s="211">
        <v>13</v>
      </c>
      <c r="C636" s="205" t="s">
        <v>600</v>
      </c>
      <c r="D636" s="14" t="s">
        <v>577</v>
      </c>
      <c r="E636" s="206" t="s">
        <v>163</v>
      </c>
      <c r="F636" s="207">
        <v>42</v>
      </c>
      <c r="G636" s="209"/>
      <c r="H636" s="102">
        <f t="shared" ref="H636:H637" si="44">F636*G636</f>
        <v>0</v>
      </c>
    </row>
    <row r="637" spans="2:8" ht="24.75" customHeight="1">
      <c r="B637" s="211">
        <v>14</v>
      </c>
      <c r="C637" s="205" t="s">
        <v>573</v>
      </c>
      <c r="D637" s="14" t="s">
        <v>578</v>
      </c>
      <c r="E637" s="206" t="s">
        <v>163</v>
      </c>
      <c r="F637" s="207">
        <v>1000</v>
      </c>
      <c r="G637" s="209"/>
      <c r="H637" s="102">
        <f t="shared" si="44"/>
        <v>0</v>
      </c>
    </row>
    <row r="638" spans="2:8" ht="24.75" customHeight="1">
      <c r="B638" s="211">
        <v>15</v>
      </c>
      <c r="C638" s="205" t="s">
        <v>574</v>
      </c>
      <c r="D638" s="14" t="s">
        <v>577</v>
      </c>
      <c r="E638" s="206" t="s">
        <v>163</v>
      </c>
      <c r="F638" s="207">
        <v>300</v>
      </c>
      <c r="G638" s="209"/>
      <c r="H638" s="102">
        <f>F638*G638</f>
        <v>0</v>
      </c>
    </row>
    <row r="639" spans="2:8" ht="24.75" customHeight="1">
      <c r="B639" s="769"/>
      <c r="C639" s="210" t="s">
        <v>583</v>
      </c>
      <c r="D639" s="770"/>
      <c r="E639" s="771"/>
      <c r="F639" s="772"/>
      <c r="G639" s="773"/>
      <c r="H639" s="212">
        <f>SUM(H620:H633)</f>
        <v>0</v>
      </c>
    </row>
    <row r="640" spans="2:8" ht="24.75" customHeight="1">
      <c r="B640" s="774"/>
      <c r="C640" s="213" t="s">
        <v>550</v>
      </c>
      <c r="D640" s="775"/>
      <c r="E640" s="775"/>
      <c r="F640" s="776"/>
      <c r="G640" s="777"/>
      <c r="H640" s="778"/>
    </row>
    <row r="641" spans="2:8" ht="24.75" customHeight="1">
      <c r="B641" s="859" t="s">
        <v>658</v>
      </c>
      <c r="C641" s="860"/>
      <c r="D641" s="860"/>
      <c r="E641" s="860"/>
      <c r="F641" s="860"/>
      <c r="G641" s="861"/>
      <c r="H641" s="779"/>
    </row>
    <row r="642" spans="2:8" ht="51">
      <c r="B642" s="231">
        <v>1</v>
      </c>
      <c r="C642" s="14" t="s">
        <v>164</v>
      </c>
      <c r="D642" s="14" t="s">
        <v>559</v>
      </c>
      <c r="E642" s="206" t="s">
        <v>165</v>
      </c>
      <c r="F642" s="207">
        <v>690</v>
      </c>
      <c r="G642" s="209"/>
      <c r="H642" s="102">
        <f>F642*G642</f>
        <v>0</v>
      </c>
    </row>
    <row r="643" spans="2:8" ht="63" customHeight="1">
      <c r="B643" s="231">
        <v>2</v>
      </c>
      <c r="C643" s="14" t="s">
        <v>558</v>
      </c>
      <c r="D643" s="14" t="s">
        <v>589</v>
      </c>
      <c r="E643" s="206" t="s">
        <v>110</v>
      </c>
      <c r="F643" s="207">
        <v>2750</v>
      </c>
      <c r="G643" s="209"/>
      <c r="H643" s="102">
        <f t="shared" ref="H643:H644" si="45">F643*G643</f>
        <v>0</v>
      </c>
    </row>
    <row r="644" spans="2:8" ht="204">
      <c r="B644" s="236">
        <v>3</v>
      </c>
      <c r="C644" s="240" t="s">
        <v>580</v>
      </c>
      <c r="D644" s="230" t="s">
        <v>618</v>
      </c>
      <c r="E644" s="237" t="s">
        <v>166</v>
      </c>
      <c r="F644" s="238">
        <v>2.75</v>
      </c>
      <c r="G644" s="780"/>
      <c r="H644" s="102">
        <f t="shared" si="45"/>
        <v>0</v>
      </c>
    </row>
    <row r="645" spans="2:8" ht="25.5">
      <c r="B645" s="239">
        <v>4</v>
      </c>
      <c r="C645" s="230" t="s">
        <v>614</v>
      </c>
      <c r="D645" s="233" t="s">
        <v>615</v>
      </c>
      <c r="E645" s="234" t="s">
        <v>44</v>
      </c>
      <c r="F645" s="235">
        <v>9</v>
      </c>
      <c r="G645" s="244"/>
      <c r="H645" s="123">
        <f>G645*F645</f>
        <v>0</v>
      </c>
    </row>
    <row r="646" spans="2:8" ht="24.75" customHeight="1">
      <c r="B646" s="781"/>
      <c r="C646" s="782" t="s">
        <v>551</v>
      </c>
      <c r="D646" s="783"/>
      <c r="E646" s="784"/>
      <c r="F646" s="785"/>
      <c r="G646" s="786"/>
      <c r="H646" s="787">
        <f>SUM(H642:H645)</f>
        <v>0</v>
      </c>
    </row>
    <row r="647" spans="2:8" ht="24.75" customHeight="1">
      <c r="B647" s="174"/>
      <c r="C647" s="284" t="s">
        <v>552</v>
      </c>
      <c r="D647" s="788"/>
      <c r="E647" s="865"/>
      <c r="F647" s="865"/>
      <c r="G647" s="865"/>
      <c r="H647" s="444">
        <f>SUM(H646+H639)</f>
        <v>0</v>
      </c>
    </row>
    <row r="648" spans="2:8" ht="24.75" customHeight="1">
      <c r="B648" s="789" t="s">
        <v>542</v>
      </c>
      <c r="C648" s="790" t="s">
        <v>518</v>
      </c>
      <c r="D648" s="791"/>
      <c r="E648" s="792"/>
      <c r="F648" s="793"/>
      <c r="G648" s="794"/>
      <c r="H648" s="794"/>
    </row>
    <row r="649" spans="2:8" ht="24.75" customHeight="1">
      <c r="B649" s="795"/>
      <c r="C649" s="621" t="s">
        <v>275</v>
      </c>
      <c r="D649" s="796"/>
      <c r="E649" s="796"/>
      <c r="F649" s="797"/>
      <c r="G649" s="798"/>
      <c r="H649" s="799"/>
    </row>
    <row r="650" spans="2:8" ht="24.75" customHeight="1">
      <c r="B650" s="645">
        <v>1</v>
      </c>
      <c r="C650" s="73" t="s">
        <v>276</v>
      </c>
      <c r="D650" s="32"/>
      <c r="E650" s="33" t="s">
        <v>277</v>
      </c>
      <c r="F650" s="93">
        <v>1</v>
      </c>
      <c r="G650" s="124"/>
      <c r="H650" s="124">
        <f>F650*G650</f>
        <v>0</v>
      </c>
    </row>
    <row r="651" spans="2:8" ht="24.75" customHeight="1">
      <c r="B651" s="645">
        <v>2</v>
      </c>
      <c r="C651" s="73" t="s">
        <v>278</v>
      </c>
      <c r="D651" s="32"/>
      <c r="E651" s="33" t="s">
        <v>279</v>
      </c>
      <c r="F651" s="93">
        <v>750</v>
      </c>
      <c r="G651" s="124"/>
      <c r="H651" s="124">
        <f t="shared" ref="H651:H669" si="46">F651*G651</f>
        <v>0</v>
      </c>
    </row>
    <row r="652" spans="2:8" ht="24.75" customHeight="1">
      <c r="B652" s="645">
        <v>3</v>
      </c>
      <c r="C652" s="73" t="s">
        <v>281</v>
      </c>
      <c r="D652" s="32"/>
      <c r="E652" s="33" t="s">
        <v>44</v>
      </c>
      <c r="F652" s="93">
        <v>12</v>
      </c>
      <c r="G652" s="124"/>
      <c r="H652" s="124">
        <f t="shared" si="46"/>
        <v>0</v>
      </c>
    </row>
    <row r="653" spans="2:8" ht="24.75" customHeight="1">
      <c r="B653" s="645">
        <v>4</v>
      </c>
      <c r="C653" s="73" t="s">
        <v>337</v>
      </c>
      <c r="D653" s="32"/>
      <c r="E653" s="33" t="s">
        <v>44</v>
      </c>
      <c r="F653" s="93">
        <v>25</v>
      </c>
      <c r="G653" s="124"/>
      <c r="H653" s="124">
        <f t="shared" si="46"/>
        <v>0</v>
      </c>
    </row>
    <row r="654" spans="2:8" ht="24.75" customHeight="1">
      <c r="B654" s="645">
        <v>5</v>
      </c>
      <c r="C654" s="74" t="s">
        <v>284</v>
      </c>
      <c r="D654" s="32"/>
      <c r="E654" s="33" t="s">
        <v>44</v>
      </c>
      <c r="F654" s="93">
        <v>25</v>
      </c>
      <c r="G654" s="124"/>
      <c r="H654" s="124">
        <f t="shared" si="46"/>
        <v>0</v>
      </c>
    </row>
    <row r="655" spans="2:8" ht="24.75" customHeight="1">
      <c r="B655" s="645">
        <v>6</v>
      </c>
      <c r="C655" s="68" t="s">
        <v>288</v>
      </c>
      <c r="D655" s="32" t="s">
        <v>286</v>
      </c>
      <c r="E655" s="33" t="s">
        <v>44</v>
      </c>
      <c r="F655" s="93">
        <v>25</v>
      </c>
      <c r="G655" s="124"/>
      <c r="H655" s="124">
        <f t="shared" si="46"/>
        <v>0</v>
      </c>
    </row>
    <row r="656" spans="2:8" ht="24.75" customHeight="1">
      <c r="B656" s="645">
        <v>7</v>
      </c>
      <c r="C656" s="73" t="s">
        <v>289</v>
      </c>
      <c r="D656" s="32"/>
      <c r="E656" s="33" t="s">
        <v>44</v>
      </c>
      <c r="F656" s="93">
        <v>25</v>
      </c>
      <c r="G656" s="124"/>
      <c r="H656" s="124">
        <f t="shared" si="46"/>
        <v>0</v>
      </c>
    </row>
    <row r="657" spans="2:8" ht="24.75" customHeight="1">
      <c r="B657" s="645">
        <v>8</v>
      </c>
      <c r="C657" s="73" t="s">
        <v>292</v>
      </c>
      <c r="D657" s="32" t="s">
        <v>293</v>
      </c>
      <c r="E657" s="33" t="s">
        <v>279</v>
      </c>
      <c r="F657" s="93">
        <v>800</v>
      </c>
      <c r="G657" s="124"/>
      <c r="H657" s="124">
        <f t="shared" si="46"/>
        <v>0</v>
      </c>
    </row>
    <row r="658" spans="2:8" ht="24.75" customHeight="1">
      <c r="B658" s="645">
        <v>9</v>
      </c>
      <c r="C658" s="73" t="s">
        <v>294</v>
      </c>
      <c r="D658" s="32"/>
      <c r="E658" s="33" t="s">
        <v>279</v>
      </c>
      <c r="F658" s="93">
        <v>50</v>
      </c>
      <c r="G658" s="124"/>
      <c r="H658" s="124">
        <f t="shared" si="46"/>
        <v>0</v>
      </c>
    </row>
    <row r="659" spans="2:8" ht="24.75" customHeight="1">
      <c r="B659" s="645">
        <v>10</v>
      </c>
      <c r="C659" s="73" t="s">
        <v>295</v>
      </c>
      <c r="D659" s="32"/>
      <c r="E659" s="33" t="s">
        <v>279</v>
      </c>
      <c r="F659" s="93">
        <v>100</v>
      </c>
      <c r="G659" s="124"/>
      <c r="H659" s="124">
        <f t="shared" si="46"/>
        <v>0</v>
      </c>
    </row>
    <row r="660" spans="2:8" ht="24.75" customHeight="1">
      <c r="B660" s="645">
        <v>11</v>
      </c>
      <c r="C660" s="68" t="s">
        <v>296</v>
      </c>
      <c r="D660" s="35"/>
      <c r="E660" s="33" t="s">
        <v>279</v>
      </c>
      <c r="F660" s="93">
        <v>460</v>
      </c>
      <c r="G660" s="124"/>
      <c r="H660" s="124">
        <f t="shared" si="46"/>
        <v>0</v>
      </c>
    </row>
    <row r="661" spans="2:8" ht="24.75" customHeight="1">
      <c r="B661" s="645">
        <v>12</v>
      </c>
      <c r="C661" s="68" t="s">
        <v>338</v>
      </c>
      <c r="D661" s="35"/>
      <c r="E661" s="33" t="s">
        <v>279</v>
      </c>
      <c r="F661" s="93">
        <v>380</v>
      </c>
      <c r="G661" s="124"/>
      <c r="H661" s="124">
        <f>F661*G661</f>
        <v>0</v>
      </c>
    </row>
    <row r="662" spans="2:8" ht="24.75" customHeight="1">
      <c r="B662" s="645">
        <v>13</v>
      </c>
      <c r="C662" s="68" t="s">
        <v>297</v>
      </c>
      <c r="D662" s="35"/>
      <c r="E662" s="33" t="s">
        <v>44</v>
      </c>
      <c r="F662" s="93">
        <v>80</v>
      </c>
      <c r="G662" s="124"/>
      <c r="H662" s="124">
        <f t="shared" si="46"/>
        <v>0</v>
      </c>
    </row>
    <row r="663" spans="2:8" ht="24.75" customHeight="1">
      <c r="B663" s="645">
        <v>14</v>
      </c>
      <c r="C663" s="68" t="s">
        <v>298</v>
      </c>
      <c r="D663" s="35"/>
      <c r="E663" s="33" t="s">
        <v>44</v>
      </c>
      <c r="F663" s="93">
        <v>180</v>
      </c>
      <c r="G663" s="124"/>
      <c r="H663" s="124">
        <f t="shared" si="46"/>
        <v>0</v>
      </c>
    </row>
    <row r="664" spans="2:8" ht="24.75" customHeight="1">
      <c r="B664" s="645">
        <v>15</v>
      </c>
      <c r="C664" s="68" t="s">
        <v>299</v>
      </c>
      <c r="D664" s="36"/>
      <c r="E664" s="33" t="s">
        <v>44</v>
      </c>
      <c r="F664" s="93">
        <v>25</v>
      </c>
      <c r="G664" s="124"/>
      <c r="H664" s="124">
        <f t="shared" si="46"/>
        <v>0</v>
      </c>
    </row>
    <row r="665" spans="2:8" ht="24.75" customHeight="1">
      <c r="B665" s="645">
        <v>16</v>
      </c>
      <c r="C665" s="68" t="s">
        <v>302</v>
      </c>
      <c r="D665" s="36" t="s">
        <v>340</v>
      </c>
      <c r="E665" s="33" t="s">
        <v>44</v>
      </c>
      <c r="F665" s="93">
        <v>14</v>
      </c>
      <c r="G665" s="124"/>
      <c r="H665" s="124">
        <f t="shared" si="46"/>
        <v>0</v>
      </c>
    </row>
    <row r="666" spans="2:8" ht="24.75" customHeight="1">
      <c r="B666" s="645">
        <v>17</v>
      </c>
      <c r="C666" s="68" t="s">
        <v>339</v>
      </c>
      <c r="D666" s="35"/>
      <c r="E666" s="33" t="s">
        <v>44</v>
      </c>
      <c r="F666" s="93">
        <v>1</v>
      </c>
      <c r="G666" s="124"/>
      <c r="H666" s="124">
        <f t="shared" si="46"/>
        <v>0</v>
      </c>
    </row>
    <row r="667" spans="2:8" ht="24.75" customHeight="1">
      <c r="B667" s="645">
        <v>18</v>
      </c>
      <c r="C667" s="73" t="s">
        <v>304</v>
      </c>
      <c r="D667" s="36"/>
      <c r="E667" s="33" t="s">
        <v>44</v>
      </c>
      <c r="F667" s="93">
        <v>5</v>
      </c>
      <c r="G667" s="124"/>
      <c r="H667" s="124">
        <f t="shared" si="46"/>
        <v>0</v>
      </c>
    </row>
    <row r="668" spans="2:8" ht="24.75" customHeight="1">
      <c r="B668" s="645">
        <v>19</v>
      </c>
      <c r="C668" s="73" t="s">
        <v>305</v>
      </c>
      <c r="D668" s="36"/>
      <c r="E668" s="33" t="s">
        <v>44</v>
      </c>
      <c r="F668" s="93">
        <v>52</v>
      </c>
      <c r="G668" s="124"/>
      <c r="H668" s="124">
        <f t="shared" si="46"/>
        <v>0</v>
      </c>
    </row>
    <row r="669" spans="2:8" ht="24.75" customHeight="1">
      <c r="B669" s="645">
        <v>20</v>
      </c>
      <c r="C669" s="73" t="s">
        <v>306</v>
      </c>
      <c r="D669" s="32"/>
      <c r="E669" s="33" t="s">
        <v>44</v>
      </c>
      <c r="F669" s="93">
        <v>50</v>
      </c>
      <c r="G669" s="124"/>
      <c r="H669" s="124">
        <f t="shared" si="46"/>
        <v>0</v>
      </c>
    </row>
    <row r="670" spans="2:8" ht="22.5" customHeight="1">
      <c r="B670" s="264"/>
      <c r="C670" s="758" t="s">
        <v>553</v>
      </c>
      <c r="D670" s="264"/>
      <c r="E670" s="264"/>
      <c r="F670" s="175"/>
      <c r="G670" s="175"/>
      <c r="H670" s="176">
        <f>SUM(H650:H669)</f>
        <v>0</v>
      </c>
    </row>
    <row r="671" spans="2:8" ht="22.5" customHeight="1">
      <c r="B671" s="264"/>
      <c r="C671" s="292" t="s">
        <v>638</v>
      </c>
      <c r="D671" s="264"/>
      <c r="E671" s="264"/>
      <c r="F671" s="175"/>
      <c r="G671" s="175"/>
      <c r="H671" s="176"/>
    </row>
    <row r="672" spans="2:8" ht="21.75" customHeight="1">
      <c r="B672" s="800"/>
      <c r="C672" s="801" t="s">
        <v>639</v>
      </c>
      <c r="D672" s="802"/>
      <c r="E672" s="802"/>
      <c r="F672" s="803"/>
      <c r="G672" s="804"/>
      <c r="H672" s="805"/>
    </row>
    <row r="673" spans="2:8" ht="26.25">
      <c r="B673" s="206" t="s">
        <v>344</v>
      </c>
      <c r="C673" s="389" t="s">
        <v>345</v>
      </c>
      <c r="D673" s="178" t="s">
        <v>506</v>
      </c>
      <c r="E673" s="206" t="s">
        <v>174</v>
      </c>
      <c r="F673" s="390">
        <v>60</v>
      </c>
      <c r="G673" s="391"/>
      <c r="H673" s="391">
        <f>ROUND(F673*G673,2)</f>
        <v>0</v>
      </c>
    </row>
    <row r="674" spans="2:8" ht="63.75">
      <c r="B674" s="206" t="s">
        <v>346</v>
      </c>
      <c r="C674" s="389" t="s">
        <v>347</v>
      </c>
      <c r="D674" s="379" t="s">
        <v>415</v>
      </c>
      <c r="E674" s="206" t="s">
        <v>348</v>
      </c>
      <c r="F674" s="390">
        <v>144</v>
      </c>
      <c r="G674" s="391"/>
      <c r="H674" s="391">
        <f t="shared" ref="H674:H698" si="47">ROUND(F674*G674,2)</f>
        <v>0</v>
      </c>
    </row>
    <row r="675" spans="2:8" ht="63.75">
      <c r="B675" s="206" t="s">
        <v>349</v>
      </c>
      <c r="C675" s="389" t="s">
        <v>350</v>
      </c>
      <c r="D675" s="379" t="s">
        <v>416</v>
      </c>
      <c r="E675" s="206" t="s">
        <v>348</v>
      </c>
      <c r="F675" s="390">
        <v>18</v>
      </c>
      <c r="G675" s="391"/>
      <c r="H675" s="391">
        <f t="shared" si="47"/>
        <v>0</v>
      </c>
    </row>
    <row r="676" spans="2:8" ht="127.5">
      <c r="B676" s="206" t="s">
        <v>351</v>
      </c>
      <c r="C676" s="389" t="s">
        <v>352</v>
      </c>
      <c r="D676" s="379" t="s">
        <v>417</v>
      </c>
      <c r="E676" s="206" t="s">
        <v>348</v>
      </c>
      <c r="F676" s="390">
        <v>18</v>
      </c>
      <c r="G676" s="391"/>
      <c r="H676" s="391">
        <f t="shared" si="47"/>
        <v>0</v>
      </c>
    </row>
    <row r="677" spans="2:8" ht="25.5">
      <c r="B677" s="206" t="s">
        <v>353</v>
      </c>
      <c r="C677" s="389" t="s">
        <v>354</v>
      </c>
      <c r="D677" s="379" t="s">
        <v>506</v>
      </c>
      <c r="E677" s="206" t="s">
        <v>348</v>
      </c>
      <c r="F677" s="390">
        <v>18</v>
      </c>
      <c r="G677" s="391"/>
      <c r="H677" s="391">
        <f t="shared" si="47"/>
        <v>0</v>
      </c>
    </row>
    <row r="678" spans="2:8" ht="25.5">
      <c r="B678" s="206" t="s">
        <v>355</v>
      </c>
      <c r="C678" s="389" t="s">
        <v>356</v>
      </c>
      <c r="D678" s="379" t="s">
        <v>506</v>
      </c>
      <c r="E678" s="206" t="s">
        <v>348</v>
      </c>
      <c r="F678" s="390">
        <v>18</v>
      </c>
      <c r="G678" s="391"/>
      <c r="H678" s="391">
        <f t="shared" si="47"/>
        <v>0</v>
      </c>
    </row>
    <row r="679" spans="2:8" ht="102">
      <c r="B679" s="206" t="s">
        <v>357</v>
      </c>
      <c r="C679" s="389" t="s">
        <v>358</v>
      </c>
      <c r="D679" s="379" t="s">
        <v>507</v>
      </c>
      <c r="E679" s="206" t="s">
        <v>174</v>
      </c>
      <c r="F679" s="390">
        <v>30</v>
      </c>
      <c r="G679" s="391"/>
      <c r="H679" s="391">
        <f t="shared" si="47"/>
        <v>0</v>
      </c>
    </row>
    <row r="680" spans="2:8" ht="25.5">
      <c r="B680" s="206" t="s">
        <v>359</v>
      </c>
      <c r="C680" s="389" t="s">
        <v>445</v>
      </c>
      <c r="D680" s="346" t="s">
        <v>424</v>
      </c>
      <c r="E680" s="206" t="s">
        <v>348</v>
      </c>
      <c r="F680" s="390">
        <v>34</v>
      </c>
      <c r="G680" s="391"/>
      <c r="H680" s="391">
        <f t="shared" si="47"/>
        <v>0</v>
      </c>
    </row>
    <row r="681" spans="2:8" ht="24.75" customHeight="1">
      <c r="B681" s="206" t="s">
        <v>361</v>
      </c>
      <c r="C681" s="389" t="s">
        <v>431</v>
      </c>
      <c r="D681" s="346" t="s">
        <v>424</v>
      </c>
      <c r="E681" s="206" t="s">
        <v>348</v>
      </c>
      <c r="F681" s="390">
        <v>51</v>
      </c>
      <c r="G681" s="391"/>
      <c r="H681" s="391">
        <f t="shared" si="47"/>
        <v>0</v>
      </c>
    </row>
    <row r="682" spans="2:8" ht="38.25">
      <c r="B682" s="206" t="s">
        <v>363</v>
      </c>
      <c r="C682" s="389" t="s">
        <v>364</v>
      </c>
      <c r="D682" s="66" t="s">
        <v>420</v>
      </c>
      <c r="E682" s="206" t="s">
        <v>348</v>
      </c>
      <c r="F682" s="390">
        <v>105</v>
      </c>
      <c r="G682" s="391"/>
      <c r="H682" s="391">
        <f t="shared" si="47"/>
        <v>0</v>
      </c>
    </row>
    <row r="683" spans="2:8" ht="25.5">
      <c r="B683" s="206" t="s">
        <v>365</v>
      </c>
      <c r="C683" s="389" t="s">
        <v>366</v>
      </c>
      <c r="D683" s="379" t="s">
        <v>506</v>
      </c>
      <c r="E683" s="206" t="s">
        <v>174</v>
      </c>
      <c r="F683" s="390">
        <v>144</v>
      </c>
      <c r="G683" s="391"/>
      <c r="H683" s="391">
        <f t="shared" si="47"/>
        <v>0</v>
      </c>
    </row>
    <row r="684" spans="2:8" ht="26.25">
      <c r="B684" s="206" t="s">
        <v>367</v>
      </c>
      <c r="C684" s="389" t="s">
        <v>368</v>
      </c>
      <c r="D684" s="178" t="s">
        <v>506</v>
      </c>
      <c r="E684" s="206" t="s">
        <v>348</v>
      </c>
      <c r="F684" s="390">
        <v>190</v>
      </c>
      <c r="G684" s="391"/>
      <c r="H684" s="391">
        <f t="shared" si="47"/>
        <v>0</v>
      </c>
    </row>
    <row r="685" spans="2:8" ht="24.75" customHeight="1">
      <c r="B685" s="206" t="s">
        <v>369</v>
      </c>
      <c r="C685" s="389" t="s">
        <v>446</v>
      </c>
      <c r="D685" s="402" t="s">
        <v>421</v>
      </c>
      <c r="E685" s="206" t="s">
        <v>64</v>
      </c>
      <c r="F685" s="390">
        <v>160</v>
      </c>
      <c r="G685" s="391"/>
      <c r="H685" s="391">
        <f t="shared" si="47"/>
        <v>0</v>
      </c>
    </row>
    <row r="686" spans="2:8">
      <c r="B686" s="206" t="s">
        <v>371</v>
      </c>
      <c r="C686" s="389" t="s">
        <v>372</v>
      </c>
      <c r="D686" s="402" t="s">
        <v>421</v>
      </c>
      <c r="E686" s="206" t="s">
        <v>64</v>
      </c>
      <c r="F686" s="390">
        <v>18</v>
      </c>
      <c r="G686" s="391"/>
      <c r="H686" s="391">
        <f t="shared" si="47"/>
        <v>0</v>
      </c>
    </row>
    <row r="687" spans="2:8">
      <c r="B687" s="206" t="s">
        <v>373</v>
      </c>
      <c r="C687" s="389" t="s">
        <v>432</v>
      </c>
      <c r="D687" s="402" t="s">
        <v>421</v>
      </c>
      <c r="E687" s="206" t="s">
        <v>64</v>
      </c>
      <c r="F687" s="390">
        <v>20</v>
      </c>
      <c r="G687" s="391"/>
      <c r="H687" s="391">
        <f t="shared" si="47"/>
        <v>0</v>
      </c>
    </row>
    <row r="688" spans="2:8">
      <c r="B688" s="206" t="s">
        <v>375</v>
      </c>
      <c r="C688" s="389" t="s">
        <v>376</v>
      </c>
      <c r="D688" s="402" t="s">
        <v>421</v>
      </c>
      <c r="E688" s="206" t="s">
        <v>44</v>
      </c>
      <c r="F688" s="390">
        <v>14</v>
      </c>
      <c r="G688" s="391"/>
      <c r="H688" s="391">
        <f t="shared" si="47"/>
        <v>0</v>
      </c>
    </row>
    <row r="689" spans="2:8">
      <c r="B689" s="206" t="s">
        <v>377</v>
      </c>
      <c r="C689" s="389" t="s">
        <v>433</v>
      </c>
      <c r="D689" s="402" t="s">
        <v>421</v>
      </c>
      <c r="E689" s="206" t="s">
        <v>44</v>
      </c>
      <c r="F689" s="390">
        <v>2</v>
      </c>
      <c r="G689" s="391"/>
      <c r="H689" s="391">
        <f t="shared" si="47"/>
        <v>0</v>
      </c>
    </row>
    <row r="690" spans="2:8" ht="26.25">
      <c r="B690" s="206" t="s">
        <v>379</v>
      </c>
      <c r="C690" s="389" t="s">
        <v>380</v>
      </c>
      <c r="D690" s="178" t="s">
        <v>506</v>
      </c>
      <c r="E690" s="206" t="s">
        <v>44</v>
      </c>
      <c r="F690" s="390">
        <v>4</v>
      </c>
      <c r="G690" s="391"/>
      <c r="H690" s="391">
        <f t="shared" si="47"/>
        <v>0</v>
      </c>
    </row>
    <row r="691" spans="2:8" ht="24.75" customHeight="1">
      <c r="B691" s="206" t="s">
        <v>381</v>
      </c>
      <c r="C691" s="389" t="s">
        <v>382</v>
      </c>
      <c r="D691" s="178" t="s">
        <v>506</v>
      </c>
      <c r="E691" s="206" t="s">
        <v>44</v>
      </c>
      <c r="F691" s="390">
        <v>2</v>
      </c>
      <c r="G691" s="391"/>
      <c r="H691" s="391">
        <f t="shared" si="47"/>
        <v>0</v>
      </c>
    </row>
    <row r="692" spans="2:8" ht="24.75" customHeight="1">
      <c r="B692" s="206" t="s">
        <v>383</v>
      </c>
      <c r="C692" s="389" t="s">
        <v>384</v>
      </c>
      <c r="D692" s="402" t="s">
        <v>422</v>
      </c>
      <c r="E692" s="206" t="s">
        <v>44</v>
      </c>
      <c r="F692" s="390">
        <v>14</v>
      </c>
      <c r="G692" s="391"/>
      <c r="H692" s="391">
        <f t="shared" si="47"/>
        <v>0</v>
      </c>
    </row>
    <row r="693" spans="2:8" ht="24.75" customHeight="1">
      <c r="B693" s="206" t="s">
        <v>385</v>
      </c>
      <c r="C693" s="389" t="s">
        <v>386</v>
      </c>
      <c r="D693" s="402" t="s">
        <v>422</v>
      </c>
      <c r="E693" s="206" t="s">
        <v>44</v>
      </c>
      <c r="F693" s="390">
        <v>1</v>
      </c>
      <c r="G693" s="391"/>
      <c r="H693" s="391">
        <f t="shared" si="47"/>
        <v>0</v>
      </c>
    </row>
    <row r="694" spans="2:8" ht="24.75" customHeight="1">
      <c r="B694" s="206" t="s">
        <v>387</v>
      </c>
      <c r="C694" s="389" t="s">
        <v>388</v>
      </c>
      <c r="D694" s="178" t="s">
        <v>506</v>
      </c>
      <c r="E694" s="206" t="s">
        <v>44</v>
      </c>
      <c r="F694" s="390">
        <v>1</v>
      </c>
      <c r="G694" s="391"/>
      <c r="H694" s="391">
        <f t="shared" si="47"/>
        <v>0</v>
      </c>
    </row>
    <row r="695" spans="2:8" ht="24.75" customHeight="1">
      <c r="B695" s="206" t="s">
        <v>389</v>
      </c>
      <c r="C695" s="389" t="s">
        <v>413</v>
      </c>
      <c r="D695" s="402" t="s">
        <v>423</v>
      </c>
      <c r="E695" s="206" t="s">
        <v>64</v>
      </c>
      <c r="F695" s="390">
        <v>4</v>
      </c>
      <c r="G695" s="391"/>
      <c r="H695" s="391">
        <f t="shared" si="47"/>
        <v>0</v>
      </c>
    </row>
    <row r="696" spans="2:8" ht="24.75" customHeight="1">
      <c r="B696" s="206" t="s">
        <v>390</v>
      </c>
      <c r="C696" s="389" t="s">
        <v>434</v>
      </c>
      <c r="D696" s="178" t="s">
        <v>506</v>
      </c>
      <c r="E696" s="206" t="s">
        <v>44</v>
      </c>
      <c r="F696" s="390">
        <v>4</v>
      </c>
      <c r="G696" s="391"/>
      <c r="H696" s="391">
        <f t="shared" si="47"/>
        <v>0</v>
      </c>
    </row>
    <row r="697" spans="2:8" ht="63.75">
      <c r="B697" s="206" t="s">
        <v>392</v>
      </c>
      <c r="C697" s="389" t="s">
        <v>391</v>
      </c>
      <c r="D697" s="379" t="s">
        <v>416</v>
      </c>
      <c r="E697" s="206" t="s">
        <v>348</v>
      </c>
      <c r="F697" s="390">
        <v>3</v>
      </c>
      <c r="G697" s="391"/>
      <c r="H697" s="391">
        <f t="shared" si="47"/>
        <v>0</v>
      </c>
    </row>
    <row r="698" spans="2:8" ht="127.5">
      <c r="B698" s="206" t="s">
        <v>394</v>
      </c>
      <c r="C698" s="389" t="s">
        <v>393</v>
      </c>
      <c r="D698" s="379" t="s">
        <v>417</v>
      </c>
      <c r="E698" s="206" t="s">
        <v>348</v>
      </c>
      <c r="F698" s="390">
        <v>3</v>
      </c>
      <c r="G698" s="391"/>
      <c r="H698" s="391">
        <f t="shared" si="47"/>
        <v>0</v>
      </c>
    </row>
    <row r="699" spans="2:8" ht="19.5" customHeight="1">
      <c r="B699" s="264"/>
      <c r="C699" s="758" t="s">
        <v>640</v>
      </c>
      <c r="D699" s="264"/>
      <c r="E699" s="264"/>
      <c r="F699" s="175"/>
      <c r="G699" s="175"/>
      <c r="H699" s="176">
        <f>SUM(H673:H698)</f>
        <v>0</v>
      </c>
    </row>
    <row r="700" spans="2:8" ht="19.5" customHeight="1">
      <c r="B700" s="806"/>
      <c r="C700" s="807" t="s">
        <v>641</v>
      </c>
      <c r="D700" s="808"/>
      <c r="E700" s="809"/>
      <c r="F700" s="810"/>
      <c r="G700" s="811"/>
      <c r="H700" s="391"/>
    </row>
    <row r="701" spans="2:8" ht="24.75" customHeight="1">
      <c r="B701" s="206" t="s">
        <v>344</v>
      </c>
      <c r="C701" s="389" t="s">
        <v>435</v>
      </c>
      <c r="D701" s="178" t="s">
        <v>506</v>
      </c>
      <c r="E701" s="206" t="s">
        <v>174</v>
      </c>
      <c r="F701" s="390">
        <v>4</v>
      </c>
      <c r="G701" s="391"/>
      <c r="H701" s="391">
        <f t="shared" ref="H701:H707" si="48">ROUND(F701*G701,2)</f>
        <v>0</v>
      </c>
    </row>
    <row r="702" spans="2:8" ht="38.25">
      <c r="B702" s="206" t="s">
        <v>346</v>
      </c>
      <c r="C702" s="389" t="s">
        <v>436</v>
      </c>
      <c r="D702" s="379" t="s">
        <v>437</v>
      </c>
      <c r="E702" s="206" t="s">
        <v>174</v>
      </c>
      <c r="F702" s="390">
        <v>4</v>
      </c>
      <c r="G702" s="391"/>
      <c r="H702" s="391">
        <f t="shared" si="48"/>
        <v>0</v>
      </c>
    </row>
    <row r="703" spans="2:8" ht="63.75">
      <c r="B703" s="206" t="s">
        <v>349</v>
      </c>
      <c r="C703" s="389" t="s">
        <v>438</v>
      </c>
      <c r="D703" s="379" t="s">
        <v>416</v>
      </c>
      <c r="E703" s="206" t="s">
        <v>348</v>
      </c>
      <c r="F703" s="390">
        <v>2</v>
      </c>
      <c r="G703" s="391"/>
      <c r="H703" s="391">
        <f t="shared" si="48"/>
        <v>0</v>
      </c>
    </row>
    <row r="704" spans="2:8" ht="25.5">
      <c r="B704" s="206" t="s">
        <v>351</v>
      </c>
      <c r="C704" s="389" t="s">
        <v>439</v>
      </c>
      <c r="D704" s="346" t="s">
        <v>424</v>
      </c>
      <c r="E704" s="206" t="s">
        <v>348</v>
      </c>
      <c r="F704" s="390">
        <v>2</v>
      </c>
      <c r="G704" s="391"/>
      <c r="H704" s="391">
        <f t="shared" si="48"/>
        <v>0</v>
      </c>
    </row>
    <row r="705" spans="2:8" ht="27.75" customHeight="1">
      <c r="B705" s="206" t="s">
        <v>353</v>
      </c>
      <c r="C705" s="389" t="s">
        <v>440</v>
      </c>
      <c r="D705" s="379" t="s">
        <v>441</v>
      </c>
      <c r="E705" s="206" t="s">
        <v>64</v>
      </c>
      <c r="F705" s="390">
        <v>4</v>
      </c>
      <c r="G705" s="391"/>
      <c r="H705" s="391">
        <f t="shared" si="48"/>
        <v>0</v>
      </c>
    </row>
    <row r="706" spans="2:8" ht="27.75" customHeight="1">
      <c r="B706" s="206" t="s">
        <v>355</v>
      </c>
      <c r="C706" s="389" t="s">
        <v>442</v>
      </c>
      <c r="D706" s="379" t="s">
        <v>441</v>
      </c>
      <c r="E706" s="206" t="s">
        <v>44</v>
      </c>
      <c r="F706" s="390">
        <v>8</v>
      </c>
      <c r="G706" s="391"/>
      <c r="H706" s="391">
        <f t="shared" si="48"/>
        <v>0</v>
      </c>
    </row>
    <row r="707" spans="2:8" ht="24.75" customHeight="1">
      <c r="B707" s="206" t="s">
        <v>357</v>
      </c>
      <c r="C707" s="389" t="s">
        <v>443</v>
      </c>
      <c r="D707" s="402" t="s">
        <v>444</v>
      </c>
      <c r="E707" s="206" t="s">
        <v>44</v>
      </c>
      <c r="F707" s="390">
        <v>1</v>
      </c>
      <c r="G707" s="391"/>
      <c r="H707" s="391">
        <f t="shared" si="48"/>
        <v>0</v>
      </c>
    </row>
    <row r="708" spans="2:8" ht="24.75" customHeight="1">
      <c r="B708" s="206"/>
      <c r="C708" s="389"/>
      <c r="D708" s="402"/>
      <c r="E708" s="206"/>
      <c r="F708" s="390"/>
      <c r="G708" s="391"/>
      <c r="H708" s="812">
        <f>SUM(H701:H707)</f>
        <v>0</v>
      </c>
    </row>
    <row r="709" spans="2:8" ht="24.75" customHeight="1">
      <c r="B709" s="206"/>
      <c r="C709" s="813" t="s">
        <v>642</v>
      </c>
      <c r="D709" s="402"/>
      <c r="E709" s="206"/>
      <c r="F709" s="390"/>
      <c r="G709" s="391"/>
      <c r="H709" s="812">
        <f>H708+H699</f>
        <v>0</v>
      </c>
    </row>
    <row r="710" spans="2:8" ht="24.75" customHeight="1">
      <c r="B710" s="265"/>
      <c r="C710" s="814" t="s">
        <v>625</v>
      </c>
      <c r="D710" s="266"/>
      <c r="E710" s="266"/>
      <c r="F710" s="267"/>
      <c r="G710" s="267"/>
      <c r="H710" s="268">
        <f>H709+H670+H647+H617+H538+H459</f>
        <v>0</v>
      </c>
    </row>
    <row r="711" spans="2:8" ht="24.75" customHeight="1">
      <c r="B711" s="269"/>
      <c r="C711" s="815" t="s">
        <v>626</v>
      </c>
      <c r="D711" s="270"/>
      <c r="E711" s="270"/>
      <c r="F711" s="254"/>
      <c r="G711" s="254"/>
      <c r="H711" s="255">
        <f>H710+H447+H133</f>
        <v>0</v>
      </c>
    </row>
    <row r="712" spans="2:8" ht="24.75" customHeight="1">
      <c r="B712" s="269"/>
      <c r="C712" s="815" t="s">
        <v>627</v>
      </c>
      <c r="D712" s="270"/>
      <c r="E712" s="270"/>
      <c r="F712" s="254"/>
      <c r="G712" s="254"/>
      <c r="H712" s="255">
        <f>H711*0.1</f>
        <v>0</v>
      </c>
    </row>
    <row r="713" spans="2:8" ht="30">
      <c r="B713" s="260"/>
      <c r="C713" s="816" t="s">
        <v>644</v>
      </c>
      <c r="D713" s="264"/>
      <c r="E713" s="264"/>
      <c r="F713" s="175"/>
      <c r="G713" s="175"/>
      <c r="H713" s="176">
        <f>SUM(H711:H712)</f>
        <v>0</v>
      </c>
    </row>
    <row r="714" spans="2:8">
      <c r="B714" s="269"/>
      <c r="C714" s="817"/>
      <c r="D714" s="270"/>
      <c r="E714" s="270"/>
      <c r="F714" s="254"/>
      <c r="G714" s="254"/>
      <c r="H714" s="255"/>
    </row>
    <row r="715" spans="2:8" ht="24.75" customHeight="1">
      <c r="B715" s="866" t="s">
        <v>645</v>
      </c>
      <c r="C715" s="867"/>
      <c r="D715" s="867"/>
      <c r="E715" s="867"/>
      <c r="F715" s="867"/>
      <c r="G715" s="867"/>
      <c r="H715" s="868"/>
    </row>
    <row r="716" spans="2:8" ht="24.75" customHeight="1">
      <c r="B716" s="845" t="s">
        <v>621</v>
      </c>
      <c r="C716" s="846"/>
      <c r="D716" s="846"/>
      <c r="E716" s="846"/>
      <c r="F716" s="846"/>
      <c r="G716" s="846"/>
      <c r="H716" s="847"/>
    </row>
    <row r="717" spans="2:8" ht="21.75" customHeight="1">
      <c r="B717" s="315"/>
      <c r="C717" s="818" t="s">
        <v>536</v>
      </c>
      <c r="D717" s="315"/>
      <c r="E717" s="315"/>
      <c r="F717" s="315"/>
      <c r="G717" s="315"/>
      <c r="H717" s="315"/>
    </row>
    <row r="718" spans="2:8" ht="24.75" customHeight="1">
      <c r="B718" s="819"/>
      <c r="C718" s="819" t="s">
        <v>307</v>
      </c>
      <c r="D718" s="820"/>
      <c r="E718" s="820"/>
      <c r="F718" s="821"/>
      <c r="G718" s="822"/>
      <c r="H718" s="823"/>
    </row>
    <row r="719" spans="2:8" ht="24.75" customHeight="1">
      <c r="B719" s="177">
        <v>1</v>
      </c>
      <c r="C719" s="183" t="s">
        <v>276</v>
      </c>
      <c r="D719" s="179"/>
      <c r="E719" s="177" t="s">
        <v>277</v>
      </c>
      <c r="F719" s="180">
        <v>1</v>
      </c>
      <c r="G719" s="181"/>
      <c r="H719" s="181">
        <f>F719*G719</f>
        <v>0</v>
      </c>
    </row>
    <row r="720" spans="2:8" ht="24.75" customHeight="1">
      <c r="B720" s="177">
        <v>2</v>
      </c>
      <c r="C720" s="178" t="s">
        <v>308</v>
      </c>
      <c r="D720" s="179"/>
      <c r="E720" s="177" t="s">
        <v>279</v>
      </c>
      <c r="F720" s="180">
        <v>60</v>
      </c>
      <c r="G720" s="181"/>
      <c r="H720" s="181">
        <f t="shared" ref="H720:H728" si="49">F720*G720</f>
        <v>0</v>
      </c>
    </row>
    <row r="721" spans="2:8" ht="24.75" customHeight="1">
      <c r="B721" s="177">
        <v>3</v>
      </c>
      <c r="C721" s="178" t="s">
        <v>292</v>
      </c>
      <c r="D721" s="183" t="s">
        <v>293</v>
      </c>
      <c r="E721" s="177" t="s">
        <v>279</v>
      </c>
      <c r="F721" s="180">
        <v>240</v>
      </c>
      <c r="G721" s="181"/>
      <c r="H721" s="181">
        <f t="shared" si="49"/>
        <v>0</v>
      </c>
    </row>
    <row r="722" spans="2:8" ht="30" customHeight="1">
      <c r="B722" s="177">
        <v>4</v>
      </c>
      <c r="C722" s="178" t="s">
        <v>310</v>
      </c>
      <c r="D722" s="179"/>
      <c r="E722" s="177" t="s">
        <v>279</v>
      </c>
      <c r="F722" s="180">
        <v>240</v>
      </c>
      <c r="G722" s="181"/>
      <c r="H722" s="181">
        <f t="shared" si="49"/>
        <v>0</v>
      </c>
    </row>
    <row r="723" spans="2:8" ht="30" customHeight="1">
      <c r="B723" s="177">
        <v>5</v>
      </c>
      <c r="C723" s="182" t="s">
        <v>311</v>
      </c>
      <c r="D723" s="179" t="s">
        <v>312</v>
      </c>
      <c r="E723" s="177" t="s">
        <v>44</v>
      </c>
      <c r="F723" s="180">
        <v>2</v>
      </c>
      <c r="G723" s="181"/>
      <c r="H723" s="181">
        <f t="shared" si="49"/>
        <v>0</v>
      </c>
    </row>
    <row r="724" spans="2:8" ht="24.75" customHeight="1">
      <c r="B724" s="177">
        <v>6</v>
      </c>
      <c r="C724" s="182" t="s">
        <v>313</v>
      </c>
      <c r="D724" s="179" t="s">
        <v>314</v>
      </c>
      <c r="E724" s="177" t="s">
        <v>44</v>
      </c>
      <c r="F724" s="180">
        <v>2</v>
      </c>
      <c r="G724" s="181"/>
      <c r="H724" s="181">
        <f>F724*G724</f>
        <v>0</v>
      </c>
    </row>
    <row r="725" spans="2:8" ht="17.25" customHeight="1">
      <c r="B725" s="177">
        <v>7</v>
      </c>
      <c r="C725" s="178" t="s">
        <v>315</v>
      </c>
      <c r="D725" s="179"/>
      <c r="E725" s="177" t="s">
        <v>279</v>
      </c>
      <c r="F725" s="180">
        <v>60</v>
      </c>
      <c r="G725" s="181"/>
      <c r="H725" s="181">
        <f t="shared" si="49"/>
        <v>0</v>
      </c>
    </row>
    <row r="726" spans="2:8" ht="24.75" customHeight="1">
      <c r="B726" s="177">
        <v>8</v>
      </c>
      <c r="C726" s="178" t="s">
        <v>336</v>
      </c>
      <c r="D726" s="179"/>
      <c r="E726" s="177" t="s">
        <v>279</v>
      </c>
      <c r="F726" s="180">
        <v>150</v>
      </c>
      <c r="G726" s="181"/>
      <c r="H726" s="181">
        <f t="shared" si="49"/>
        <v>0</v>
      </c>
    </row>
    <row r="727" spans="2:8">
      <c r="B727" s="177">
        <v>9</v>
      </c>
      <c r="C727" s="178" t="s">
        <v>317</v>
      </c>
      <c r="D727" s="179"/>
      <c r="E727" s="177" t="s">
        <v>279</v>
      </c>
      <c r="F727" s="180">
        <v>280</v>
      </c>
      <c r="G727" s="181"/>
      <c r="H727" s="181">
        <f t="shared" si="49"/>
        <v>0</v>
      </c>
    </row>
    <row r="728" spans="2:8" ht="26.25">
      <c r="B728" s="177">
        <v>10</v>
      </c>
      <c r="C728" s="178" t="s">
        <v>319</v>
      </c>
      <c r="D728" s="179"/>
      <c r="E728" s="177" t="s">
        <v>44</v>
      </c>
      <c r="F728" s="180">
        <v>24</v>
      </c>
      <c r="G728" s="181"/>
      <c r="H728" s="181">
        <f t="shared" si="49"/>
        <v>0</v>
      </c>
    </row>
    <row r="729" spans="2:8">
      <c r="B729" s="402"/>
      <c r="C729" s="824" t="s">
        <v>520</v>
      </c>
      <c r="D729" s="179"/>
      <c r="E729" s="177"/>
      <c r="F729" s="180"/>
      <c r="G729" s="181"/>
      <c r="H729" s="186">
        <f>SUM(H719:H728)</f>
        <v>0</v>
      </c>
    </row>
    <row r="730" spans="2:8" ht="26.25">
      <c r="B730" s="825"/>
      <c r="C730" s="826" t="s">
        <v>628</v>
      </c>
      <c r="D730" s="271"/>
      <c r="E730" s="271"/>
      <c r="F730" s="272"/>
      <c r="G730" s="252"/>
      <c r="H730" s="253">
        <f>H729</f>
        <v>0</v>
      </c>
    </row>
    <row r="731" spans="2:8" ht="18" customHeight="1">
      <c r="B731" s="848" t="s">
        <v>623</v>
      </c>
      <c r="C731" s="849"/>
      <c r="D731" s="849"/>
      <c r="E731" s="849"/>
      <c r="F731" s="849"/>
      <c r="G731" s="849"/>
      <c r="H731" s="850"/>
    </row>
    <row r="732" spans="2:8" ht="21" customHeight="1">
      <c r="B732" s="827"/>
      <c r="C732" s="614" t="s">
        <v>638</v>
      </c>
      <c r="D732" s="828"/>
      <c r="E732" s="829"/>
      <c r="F732" s="830"/>
      <c r="G732" s="831"/>
      <c r="H732" s="831"/>
    </row>
    <row r="733" spans="2:8">
      <c r="B733" s="524"/>
      <c r="C733" s="640" t="s">
        <v>647</v>
      </c>
      <c r="D733" s="641"/>
      <c r="E733" s="641"/>
      <c r="F733" s="528"/>
      <c r="G733" s="529"/>
      <c r="H733" s="642"/>
    </row>
    <row r="734" spans="2:8" ht="25.5">
      <c r="B734" s="492">
        <v>1</v>
      </c>
      <c r="C734" s="493" t="s">
        <v>345</v>
      </c>
      <c r="D734" s="379" t="s">
        <v>506</v>
      </c>
      <c r="E734" s="177" t="s">
        <v>174</v>
      </c>
      <c r="F734" s="180">
        <v>60</v>
      </c>
      <c r="G734" s="181"/>
      <c r="H734" s="181">
        <f t="shared" ref="H734:H752" si="50">F734*G734</f>
        <v>0</v>
      </c>
    </row>
    <row r="735" spans="2:8" ht="63.75">
      <c r="B735" s="492">
        <v>2</v>
      </c>
      <c r="C735" s="493" t="s">
        <v>347</v>
      </c>
      <c r="D735" s="379" t="s">
        <v>415</v>
      </c>
      <c r="E735" s="177" t="s">
        <v>348</v>
      </c>
      <c r="F735" s="180">
        <v>83</v>
      </c>
      <c r="G735" s="181"/>
      <c r="H735" s="181">
        <f t="shared" si="50"/>
        <v>0</v>
      </c>
    </row>
    <row r="736" spans="2:8" ht="24.75" customHeight="1">
      <c r="B736" s="492">
        <v>3</v>
      </c>
      <c r="C736" s="493" t="s">
        <v>350</v>
      </c>
      <c r="D736" s="379" t="s">
        <v>416</v>
      </c>
      <c r="E736" s="177" t="s">
        <v>348</v>
      </c>
      <c r="F736" s="180">
        <v>10</v>
      </c>
      <c r="G736" s="181"/>
      <c r="H736" s="181">
        <f t="shared" si="50"/>
        <v>0</v>
      </c>
    </row>
    <row r="737" spans="2:8" ht="127.5">
      <c r="B737" s="492">
        <v>4</v>
      </c>
      <c r="C737" s="493" t="s">
        <v>352</v>
      </c>
      <c r="D737" s="379" t="s">
        <v>417</v>
      </c>
      <c r="E737" s="177" t="s">
        <v>348</v>
      </c>
      <c r="F737" s="180">
        <v>10</v>
      </c>
      <c r="G737" s="181"/>
      <c r="H737" s="181">
        <f t="shared" si="50"/>
        <v>0</v>
      </c>
    </row>
    <row r="738" spans="2:8" ht="24.75" customHeight="1">
      <c r="B738" s="492">
        <v>5</v>
      </c>
      <c r="C738" s="493" t="s">
        <v>354</v>
      </c>
      <c r="D738" s="379" t="s">
        <v>506</v>
      </c>
      <c r="E738" s="177" t="s">
        <v>348</v>
      </c>
      <c r="F738" s="180">
        <v>10</v>
      </c>
      <c r="G738" s="181"/>
      <c r="H738" s="181">
        <f t="shared" si="50"/>
        <v>0</v>
      </c>
    </row>
    <row r="739" spans="2:8" ht="25.5">
      <c r="B739" s="492">
        <v>6</v>
      </c>
      <c r="C739" s="493" t="s">
        <v>356</v>
      </c>
      <c r="D739" s="379" t="s">
        <v>506</v>
      </c>
      <c r="E739" s="177" t="s">
        <v>348</v>
      </c>
      <c r="F739" s="180">
        <v>10</v>
      </c>
      <c r="G739" s="181"/>
      <c r="H739" s="181">
        <f t="shared" si="50"/>
        <v>0</v>
      </c>
    </row>
    <row r="740" spans="2:8" ht="24.75" customHeight="1">
      <c r="B740" s="492">
        <v>7</v>
      </c>
      <c r="C740" s="493" t="s">
        <v>358</v>
      </c>
      <c r="D740" s="379" t="s">
        <v>507</v>
      </c>
      <c r="E740" s="177" t="s">
        <v>174</v>
      </c>
      <c r="F740" s="180">
        <v>220</v>
      </c>
      <c r="G740" s="181"/>
      <c r="H740" s="181">
        <f t="shared" si="50"/>
        <v>0</v>
      </c>
    </row>
    <row r="741" spans="2:8" ht="25.5">
      <c r="B741" s="492">
        <v>8</v>
      </c>
      <c r="C741" s="493" t="s">
        <v>360</v>
      </c>
      <c r="D741" s="346" t="s">
        <v>424</v>
      </c>
      <c r="E741" s="177" t="s">
        <v>348</v>
      </c>
      <c r="F741" s="180">
        <v>45</v>
      </c>
      <c r="G741" s="181"/>
      <c r="H741" s="181">
        <f t="shared" si="50"/>
        <v>0</v>
      </c>
    </row>
    <row r="742" spans="2:8" ht="38.25">
      <c r="B742" s="492">
        <v>9</v>
      </c>
      <c r="C742" s="493" t="s">
        <v>364</v>
      </c>
      <c r="D742" s="66" t="s">
        <v>420</v>
      </c>
      <c r="E742" s="177" t="s">
        <v>348</v>
      </c>
      <c r="F742" s="180">
        <v>43</v>
      </c>
      <c r="G742" s="181"/>
      <c r="H742" s="181">
        <f t="shared" si="50"/>
        <v>0</v>
      </c>
    </row>
    <row r="743" spans="2:8" ht="38.25">
      <c r="B743" s="492">
        <v>10</v>
      </c>
      <c r="C743" s="493" t="s">
        <v>366</v>
      </c>
      <c r="D743" s="379" t="s">
        <v>414</v>
      </c>
      <c r="E743" s="177" t="s">
        <v>174</v>
      </c>
      <c r="F743" s="180">
        <v>60</v>
      </c>
      <c r="G743" s="181"/>
      <c r="H743" s="181">
        <f t="shared" si="50"/>
        <v>0</v>
      </c>
    </row>
    <row r="744" spans="2:8" ht="26.25">
      <c r="B744" s="492">
        <v>11</v>
      </c>
      <c r="C744" s="493" t="s">
        <v>368</v>
      </c>
      <c r="D744" s="178" t="s">
        <v>506</v>
      </c>
      <c r="E744" s="177" t="s">
        <v>348</v>
      </c>
      <c r="F744" s="180">
        <v>103</v>
      </c>
      <c r="G744" s="181"/>
      <c r="H744" s="181">
        <f t="shared" si="50"/>
        <v>0</v>
      </c>
    </row>
    <row r="745" spans="2:8" ht="89.25">
      <c r="B745" s="492">
        <v>12</v>
      </c>
      <c r="C745" s="493" t="s">
        <v>398</v>
      </c>
      <c r="D745" s="379" t="s">
        <v>178</v>
      </c>
      <c r="E745" s="177" t="s">
        <v>174</v>
      </c>
      <c r="F745" s="180">
        <v>12</v>
      </c>
      <c r="G745" s="181"/>
      <c r="H745" s="181">
        <f t="shared" si="50"/>
        <v>0</v>
      </c>
    </row>
    <row r="746" spans="2:8" ht="38.25">
      <c r="B746" s="492">
        <v>13</v>
      </c>
      <c r="C746" s="493" t="s">
        <v>399</v>
      </c>
      <c r="D746" s="26" t="s">
        <v>425</v>
      </c>
      <c r="E746" s="177" t="s">
        <v>348</v>
      </c>
      <c r="F746" s="180">
        <v>3</v>
      </c>
      <c r="G746" s="181"/>
      <c r="H746" s="181">
        <f t="shared" si="50"/>
        <v>0</v>
      </c>
    </row>
    <row r="747" spans="2:8" ht="18.75" customHeight="1">
      <c r="B747" s="492">
        <v>14</v>
      </c>
      <c r="C747" s="493" t="s">
        <v>406</v>
      </c>
      <c r="D747" s="402" t="s">
        <v>427</v>
      </c>
      <c r="E747" s="177" t="s">
        <v>64</v>
      </c>
      <c r="F747" s="180">
        <v>55</v>
      </c>
      <c r="G747" s="181"/>
      <c r="H747" s="181">
        <f t="shared" si="50"/>
        <v>0</v>
      </c>
    </row>
    <row r="748" spans="2:8" ht="24.75" customHeight="1">
      <c r="B748" s="492">
        <v>15</v>
      </c>
      <c r="C748" s="493" t="s">
        <v>407</v>
      </c>
      <c r="D748" s="402" t="s">
        <v>428</v>
      </c>
      <c r="E748" s="177" t="s">
        <v>44</v>
      </c>
      <c r="F748" s="180">
        <v>2</v>
      </c>
      <c r="G748" s="181"/>
      <c r="H748" s="181">
        <f t="shared" si="50"/>
        <v>0</v>
      </c>
    </row>
    <row r="749" spans="2:8" ht="24.75" customHeight="1">
      <c r="B749" s="492">
        <v>16</v>
      </c>
      <c r="C749" s="493" t="s">
        <v>408</v>
      </c>
      <c r="D749" s="832" t="s">
        <v>429</v>
      </c>
      <c r="E749" s="177" t="s">
        <v>44</v>
      </c>
      <c r="F749" s="180">
        <v>2</v>
      </c>
      <c r="G749" s="181"/>
      <c r="H749" s="181">
        <f t="shared" si="50"/>
        <v>0</v>
      </c>
    </row>
    <row r="750" spans="2:8" ht="24.75" customHeight="1">
      <c r="B750" s="492">
        <v>17</v>
      </c>
      <c r="C750" s="493" t="s">
        <v>409</v>
      </c>
      <c r="D750" s="832" t="s">
        <v>429</v>
      </c>
      <c r="E750" s="177" t="s">
        <v>44</v>
      </c>
      <c r="F750" s="180">
        <v>2</v>
      </c>
      <c r="G750" s="181"/>
      <c r="H750" s="181">
        <f t="shared" si="50"/>
        <v>0</v>
      </c>
    </row>
    <row r="751" spans="2:8" ht="24.75" customHeight="1">
      <c r="B751" s="492">
        <v>18</v>
      </c>
      <c r="C751" s="493" t="s">
        <v>410</v>
      </c>
      <c r="D751" s="493" t="s">
        <v>430</v>
      </c>
      <c r="E751" s="177" t="s">
        <v>411</v>
      </c>
      <c r="F751" s="180">
        <v>0.5</v>
      </c>
      <c r="G751" s="181"/>
      <c r="H751" s="181">
        <f t="shared" si="50"/>
        <v>0</v>
      </c>
    </row>
    <row r="752" spans="2:8" ht="24.75" customHeight="1">
      <c r="B752" s="492">
        <v>19</v>
      </c>
      <c r="C752" s="493" t="s">
        <v>412</v>
      </c>
      <c r="D752" s="379" t="s">
        <v>430</v>
      </c>
      <c r="E752" s="177" t="s">
        <v>411</v>
      </c>
      <c r="F752" s="180">
        <v>0.5</v>
      </c>
      <c r="G752" s="181"/>
      <c r="H752" s="181">
        <f t="shared" si="50"/>
        <v>0</v>
      </c>
    </row>
    <row r="753" spans="2:8" ht="22.5" customHeight="1">
      <c r="B753" s="286"/>
      <c r="C753" s="648" t="s">
        <v>539</v>
      </c>
      <c r="D753" s="287"/>
      <c r="E753" s="287"/>
      <c r="F753" s="288"/>
      <c r="G753" s="289"/>
      <c r="H753" s="160">
        <f>SUM(H734:H752)</f>
        <v>0</v>
      </c>
    </row>
    <row r="754" spans="2:8" ht="21" customHeight="1">
      <c r="B754" s="163"/>
      <c r="C754" s="161" t="s">
        <v>643</v>
      </c>
      <c r="D754" s="164"/>
      <c r="E754" s="164"/>
      <c r="F754" s="165"/>
      <c r="G754" s="162"/>
      <c r="H754" s="162">
        <f>H753</f>
        <v>0</v>
      </c>
    </row>
    <row r="755" spans="2:8" ht="21" customHeight="1">
      <c r="B755" s="290"/>
      <c r="C755" s="291" t="s">
        <v>536</v>
      </c>
      <c r="D755" s="292"/>
      <c r="E755" s="292"/>
      <c r="F755" s="293"/>
      <c r="G755" s="293"/>
      <c r="H755" s="293"/>
    </row>
    <row r="756" spans="2:8" ht="22.5" customHeight="1">
      <c r="B756" s="619"/>
      <c r="C756" s="833" t="s">
        <v>449</v>
      </c>
      <c r="D756" s="621"/>
      <c r="E756" s="621"/>
      <c r="F756" s="622"/>
      <c r="G756" s="623"/>
      <c r="H756" s="624"/>
    </row>
    <row r="757" spans="2:8" ht="24.75" customHeight="1">
      <c r="B757" s="142">
        <v>1</v>
      </c>
      <c r="C757" s="157" t="s">
        <v>276</v>
      </c>
      <c r="D757" s="32"/>
      <c r="E757" s="33" t="s">
        <v>277</v>
      </c>
      <c r="F757" s="93">
        <v>1</v>
      </c>
      <c r="G757" s="124"/>
      <c r="H757" s="124">
        <f>F757*G757</f>
        <v>0</v>
      </c>
    </row>
    <row r="758" spans="2:8" ht="24.75" customHeight="1">
      <c r="B758" s="142">
        <v>2</v>
      </c>
      <c r="C758" s="157" t="s">
        <v>308</v>
      </c>
      <c r="D758" s="32"/>
      <c r="E758" s="33" t="s">
        <v>279</v>
      </c>
      <c r="F758" s="93">
        <v>125</v>
      </c>
      <c r="G758" s="124"/>
      <c r="H758" s="124">
        <f t="shared" ref="H758" si="51">F758*G758</f>
        <v>0</v>
      </c>
    </row>
    <row r="759" spans="2:8" ht="24.75" customHeight="1">
      <c r="B759" s="142">
        <v>3</v>
      </c>
      <c r="C759" s="157" t="s">
        <v>309</v>
      </c>
      <c r="D759" s="32"/>
      <c r="E759" s="33" t="s">
        <v>279</v>
      </c>
      <c r="F759" s="93">
        <v>135</v>
      </c>
      <c r="G759" s="124"/>
      <c r="H759" s="124">
        <f>F759*G759</f>
        <v>0</v>
      </c>
    </row>
    <row r="760" spans="2:8" ht="24.75" customHeight="1">
      <c r="B760" s="142">
        <v>4</v>
      </c>
      <c r="C760" s="157" t="s">
        <v>292</v>
      </c>
      <c r="D760" s="32" t="s">
        <v>293</v>
      </c>
      <c r="E760" s="33" t="s">
        <v>279</v>
      </c>
      <c r="F760" s="93">
        <v>800</v>
      </c>
      <c r="G760" s="124"/>
      <c r="H760" s="124">
        <f t="shared" ref="H760:H762" si="52">F760*G760</f>
        <v>0</v>
      </c>
    </row>
    <row r="761" spans="2:8" ht="22.5" customHeight="1">
      <c r="B761" s="142">
        <v>5</v>
      </c>
      <c r="C761" s="157" t="s">
        <v>310</v>
      </c>
      <c r="D761" s="32"/>
      <c r="E761" s="33" t="s">
        <v>279</v>
      </c>
      <c r="F761" s="93">
        <v>2850</v>
      </c>
      <c r="G761" s="124"/>
      <c r="H761" s="124">
        <f t="shared" si="52"/>
        <v>0</v>
      </c>
    </row>
    <row r="762" spans="2:8" ht="28.5" customHeight="1">
      <c r="B762" s="142">
        <v>6</v>
      </c>
      <c r="C762" s="158" t="s">
        <v>311</v>
      </c>
      <c r="D762" s="32" t="s">
        <v>312</v>
      </c>
      <c r="E762" s="33" t="s">
        <v>44</v>
      </c>
      <c r="F762" s="93">
        <v>6</v>
      </c>
      <c r="G762" s="124"/>
      <c r="H762" s="124">
        <f t="shared" si="52"/>
        <v>0</v>
      </c>
    </row>
    <row r="763" spans="2:8" ht="24.75" customHeight="1">
      <c r="B763" s="142">
        <v>7</v>
      </c>
      <c r="C763" s="158" t="s">
        <v>313</v>
      </c>
      <c r="D763" s="32" t="s">
        <v>314</v>
      </c>
      <c r="E763" s="33" t="s">
        <v>44</v>
      </c>
      <c r="F763" s="93">
        <v>7</v>
      </c>
      <c r="G763" s="124"/>
      <c r="H763" s="124">
        <f>F763*G763</f>
        <v>0</v>
      </c>
    </row>
    <row r="764" spans="2:8" ht="24.75" customHeight="1">
      <c r="B764" s="142">
        <v>8</v>
      </c>
      <c r="C764" s="157" t="s">
        <v>315</v>
      </c>
      <c r="D764" s="32"/>
      <c r="E764" s="33" t="s">
        <v>279</v>
      </c>
      <c r="F764" s="93">
        <v>260</v>
      </c>
      <c r="G764" s="124"/>
      <c r="H764" s="124">
        <f t="shared" ref="H764:H768" si="53">F764*G764</f>
        <v>0</v>
      </c>
    </row>
    <row r="765" spans="2:8" ht="24.75" customHeight="1">
      <c r="B765" s="142">
        <v>9</v>
      </c>
      <c r="C765" s="157" t="s">
        <v>316</v>
      </c>
      <c r="D765" s="32"/>
      <c r="E765" s="33" t="s">
        <v>279</v>
      </c>
      <c r="F765" s="93">
        <v>240</v>
      </c>
      <c r="G765" s="124"/>
      <c r="H765" s="124">
        <f t="shared" si="53"/>
        <v>0</v>
      </c>
    </row>
    <row r="766" spans="2:8" ht="24.75" customHeight="1">
      <c r="B766" s="142">
        <v>10</v>
      </c>
      <c r="C766" s="157" t="s">
        <v>317</v>
      </c>
      <c r="D766" s="32"/>
      <c r="E766" s="33" t="s">
        <v>279</v>
      </c>
      <c r="F766" s="93">
        <v>1720</v>
      </c>
      <c r="G766" s="124"/>
      <c r="H766" s="124">
        <f t="shared" si="53"/>
        <v>0</v>
      </c>
    </row>
    <row r="767" spans="2:8" ht="24.75" customHeight="1">
      <c r="B767" s="142">
        <v>11</v>
      </c>
      <c r="C767" s="157" t="s">
        <v>318</v>
      </c>
      <c r="D767" s="32"/>
      <c r="E767" s="33" t="s">
        <v>44</v>
      </c>
      <c r="F767" s="93">
        <v>2</v>
      </c>
      <c r="G767" s="124"/>
      <c r="H767" s="124">
        <f t="shared" si="53"/>
        <v>0</v>
      </c>
    </row>
    <row r="768" spans="2:8" ht="24.75" customHeight="1">
      <c r="B768" s="142">
        <v>12</v>
      </c>
      <c r="C768" s="157" t="s">
        <v>319</v>
      </c>
      <c r="D768" s="32"/>
      <c r="E768" s="33" t="s">
        <v>44</v>
      </c>
      <c r="F768" s="93">
        <v>48</v>
      </c>
      <c r="G768" s="124"/>
      <c r="H768" s="124">
        <f t="shared" si="53"/>
        <v>0</v>
      </c>
    </row>
    <row r="769" spans="2:8" ht="24.75" customHeight="1">
      <c r="B769" s="142"/>
      <c r="C769" s="159" t="s">
        <v>520</v>
      </c>
      <c r="D769" s="32"/>
      <c r="E769" s="33"/>
      <c r="F769" s="93"/>
      <c r="G769" s="124"/>
      <c r="H769" s="129">
        <f>SUM(H757:H768)</f>
        <v>0</v>
      </c>
    </row>
    <row r="770" spans="2:8" ht="24.75" customHeight="1">
      <c r="B770" s="834"/>
      <c r="C770" s="835" t="s">
        <v>629</v>
      </c>
      <c r="D770" s="273"/>
      <c r="E770" s="273"/>
      <c r="F770" s="274"/>
      <c r="G770" s="275"/>
      <c r="H770" s="276">
        <f>H769+H754</f>
        <v>0</v>
      </c>
    </row>
    <row r="771" spans="2:8" ht="20.25" customHeight="1">
      <c r="B771" s="278"/>
      <c r="C771" s="836" t="s">
        <v>631</v>
      </c>
      <c r="D771" s="279"/>
      <c r="E771" s="279"/>
      <c r="F771" s="280"/>
      <c r="G771" s="280"/>
      <c r="H771" s="281">
        <f>H770+H730</f>
        <v>0</v>
      </c>
    </row>
    <row r="772" spans="2:8" ht="20.25" customHeight="1">
      <c r="B772" s="278"/>
      <c r="C772" s="836" t="s">
        <v>634</v>
      </c>
      <c r="D772" s="279"/>
      <c r="E772" s="279"/>
      <c r="F772" s="280"/>
      <c r="G772" s="280"/>
      <c r="H772" s="281"/>
    </row>
    <row r="773" spans="2:8" ht="30">
      <c r="B773" s="278"/>
      <c r="C773" s="837" t="s">
        <v>630</v>
      </c>
      <c r="D773" s="279"/>
      <c r="E773" s="279"/>
      <c r="F773" s="280"/>
      <c r="G773" s="280"/>
      <c r="H773" s="281">
        <f>SUM(H771:H772)</f>
        <v>0</v>
      </c>
    </row>
    <row r="774" spans="2:8" ht="26.25">
      <c r="B774" s="277"/>
      <c r="C774" s="282" t="s">
        <v>632</v>
      </c>
      <c r="D774" s="173"/>
      <c r="E774" s="174"/>
      <c r="F774" s="283"/>
      <c r="G774" s="175"/>
      <c r="H774" s="176">
        <f>H773+H713</f>
        <v>0</v>
      </c>
    </row>
    <row r="775" spans="2:8" ht="20.25" customHeight="1">
      <c r="B775" s="277"/>
      <c r="C775" s="284" t="s">
        <v>554</v>
      </c>
      <c r="D775" s="173"/>
      <c r="E775" s="174"/>
      <c r="F775" s="283"/>
      <c r="G775" s="175"/>
      <c r="H775" s="176">
        <f>H774*0.2</f>
        <v>0</v>
      </c>
    </row>
    <row r="776" spans="2:8" ht="25.5" customHeight="1">
      <c r="B776" s="277"/>
      <c r="C776" s="284" t="s">
        <v>637</v>
      </c>
      <c r="D776" s="173"/>
      <c r="E776" s="174"/>
      <c r="F776" s="283"/>
      <c r="G776" s="175"/>
      <c r="H776" s="176">
        <f>SUM(H774:H775)</f>
        <v>0</v>
      </c>
    </row>
  </sheetData>
  <mergeCells count="40">
    <mergeCell ref="B641:G641"/>
    <mergeCell ref="E647:G647"/>
    <mergeCell ref="B715:H715"/>
    <mergeCell ref="B716:H716"/>
    <mergeCell ref="B731:H731"/>
    <mergeCell ref="B622:C622"/>
    <mergeCell ref="D622:H622"/>
    <mergeCell ref="B630:C630"/>
    <mergeCell ref="D630:H630"/>
    <mergeCell ref="B633:C633"/>
    <mergeCell ref="D633:H633"/>
    <mergeCell ref="B342:C342"/>
    <mergeCell ref="D342:H342"/>
    <mergeCell ref="B346:G346"/>
    <mergeCell ref="B448:H448"/>
    <mergeCell ref="B619:C619"/>
    <mergeCell ref="D619:H619"/>
    <mergeCell ref="B336:C336"/>
    <mergeCell ref="D336:H336"/>
    <mergeCell ref="B338:C338"/>
    <mergeCell ref="D338:H338"/>
    <mergeCell ref="D105:H105"/>
    <mergeCell ref="B333:C333"/>
    <mergeCell ref="D333:H333"/>
    <mergeCell ref="B54:D54"/>
    <mergeCell ref="B99:C99"/>
    <mergeCell ref="D99:H99"/>
    <mergeCell ref="E116:G116"/>
    <mergeCell ref="E108:G108"/>
    <mergeCell ref="B110:G110"/>
    <mergeCell ref="B101:C101"/>
    <mergeCell ref="B103:C103"/>
    <mergeCell ref="B105:C105"/>
    <mergeCell ref="D101:H101"/>
    <mergeCell ref="D103:H103"/>
    <mergeCell ref="D2:H2"/>
    <mergeCell ref="B5:H5"/>
    <mergeCell ref="B9:H9"/>
    <mergeCell ref="B10:H10"/>
    <mergeCell ref="B134:H134"/>
  </mergeCells>
  <printOptions horizontalCentered="1"/>
  <pageMargins left="0.19685039370078741" right="0.19685039370078741" top="0.59055118110236227" bottom="0.39370078740157483" header="0" footer="0.19685039370078741"/>
  <pageSetup paperSize="9" scale="90" fitToHeight="0" orientation="landscape" r:id="rId1"/>
  <headerFooter>
    <oddFooter>&amp;F&amp;RPage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ОБЩО КСС ШИВАРОВ МОСТ</vt:lpstr>
      <vt:lpstr>'ОБЩО КСС ШИВАРОВ МОСТ'!Print_Area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AspireV5</dc:creator>
  <cp:lastModifiedBy>Milka Kehayova</cp:lastModifiedBy>
  <cp:lastPrinted>2016-03-25T15:20:31Z</cp:lastPrinted>
  <dcterms:created xsi:type="dcterms:W3CDTF">2015-10-21T12:49:19Z</dcterms:created>
  <dcterms:modified xsi:type="dcterms:W3CDTF">2016-04-07T05:21:24Z</dcterms:modified>
</cp:coreProperties>
</file>